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nagiotis\Dropbox\BIA 674 Material\2016 BIA 674 Pfizer\Wk 2 Demand Forecasting\"/>
    </mc:Choice>
  </mc:AlternateContent>
  <bookViews>
    <workbookView xWindow="0" yWindow="0" windowWidth="24000" windowHeight="10133" firstSheet="7" activeTab="11"/>
  </bookViews>
  <sheets>
    <sheet name="3-m MA" sheetId="1" r:id="rId1"/>
    <sheet name="5-m MA" sheetId="2" r:id="rId2"/>
    <sheet name="ES(a=0.3)" sheetId="3" r:id="rId3"/>
    <sheet name="ES(a=0.5)" sheetId="4" r:id="rId4"/>
    <sheet name="ES(a=0.7)" sheetId="5" r:id="rId5"/>
    <sheet name="Holts Model" sheetId="6" r:id="rId6"/>
    <sheet name="Static +Trend + Seasonality" sheetId="11" r:id="rId7"/>
    <sheet name="Ratio-to-MA" sheetId="12" r:id="rId8"/>
    <sheet name="Winters Model" sheetId="10" r:id="rId9"/>
    <sheet name="Regression" sheetId="7" r:id="rId10"/>
    <sheet name="correlogram" sheetId="13" r:id="rId11"/>
    <sheet name="AR(12)" sheetId="14" r:id="rId12"/>
    <sheet name="Sheet5" sheetId="15" r:id="rId13"/>
  </sheets>
  <externalReferences>
    <externalReference r:id="rId14"/>
  </externalReferences>
  <definedNames>
    <definedName name="data">correlogram!$B$2:$B$21</definedName>
    <definedName name="data1">correlogram!$B$2:$B$21</definedName>
    <definedName name="data2">correlogram!$B$2:$B$61</definedName>
    <definedName name="n_data_points">correlogram!$H$2</definedName>
    <definedName name="n_data_points1">correlogram!$H$2</definedName>
    <definedName name="solver_adj" localSheetId="5" hidden="1">'Holts Model'!$H$4:$H$5</definedName>
    <definedName name="solver_adj" localSheetId="8" hidden="1">'Winters Model'!$H$3:$H$5</definedName>
    <definedName name="solver_cvg" localSheetId="5" hidden="1">0.0001</definedName>
    <definedName name="solver_cvg" localSheetId="8" hidden="1">0.0001</definedName>
    <definedName name="solver_drv" localSheetId="5" hidden="1">1</definedName>
    <definedName name="solver_drv" localSheetId="8" hidden="1">1</definedName>
    <definedName name="solver_eng" localSheetId="11" hidden="1">1</definedName>
    <definedName name="solver_eng" localSheetId="5" hidden="1">1</definedName>
    <definedName name="solver_eng" localSheetId="8" hidden="1">1</definedName>
    <definedName name="solver_est" localSheetId="5" hidden="1">1</definedName>
    <definedName name="solver_est" localSheetId="8" hidden="1">1</definedName>
    <definedName name="solver_itr" localSheetId="5" hidden="1">2147483647</definedName>
    <definedName name="solver_itr" localSheetId="8" hidden="1">2147483647</definedName>
    <definedName name="solver_lhs1" localSheetId="5" hidden="1">'Holts Model'!$H$4:$H$5</definedName>
    <definedName name="solver_lhs1" localSheetId="8" hidden="1">'Winters Model'!$H$3:$H$5</definedName>
    <definedName name="solver_lhs2" localSheetId="5" hidden="1">'Holts Model'!$H$4:$H$5</definedName>
    <definedName name="solver_lhs2" localSheetId="8" hidden="1">'Winters Model'!$H$3:$H$5</definedName>
    <definedName name="solver_lhs3" localSheetId="8" hidden="1">'Winters Model'!$H$3:$H$5</definedName>
    <definedName name="solver_lhs4" localSheetId="8" hidden="1">'Winters Model'!$H$3:$H$5</definedName>
    <definedName name="solver_mip" localSheetId="5" hidden="1">2147483647</definedName>
    <definedName name="solver_mip" localSheetId="8" hidden="1">2147483647</definedName>
    <definedName name="solver_mni" localSheetId="5" hidden="1">30</definedName>
    <definedName name="solver_mni" localSheetId="8" hidden="1">30</definedName>
    <definedName name="solver_mrt" localSheetId="5" hidden="1">0.075</definedName>
    <definedName name="solver_mrt" localSheetId="8" hidden="1">0.075</definedName>
    <definedName name="solver_msl" localSheetId="5" hidden="1">2</definedName>
    <definedName name="solver_msl" localSheetId="8" hidden="1">2</definedName>
    <definedName name="solver_neg" localSheetId="11" hidden="1">1</definedName>
    <definedName name="solver_neg" localSheetId="5" hidden="1">1</definedName>
    <definedName name="solver_neg" localSheetId="8" hidden="1">1</definedName>
    <definedName name="solver_nod" localSheetId="5" hidden="1">2147483647</definedName>
    <definedName name="solver_nod" localSheetId="8" hidden="1">2147483647</definedName>
    <definedName name="solver_num" localSheetId="11" hidden="1">0</definedName>
    <definedName name="solver_num" localSheetId="5" hidden="1">2</definedName>
    <definedName name="solver_num" localSheetId="8" hidden="1">2</definedName>
    <definedName name="solver_nwt" localSheetId="5" hidden="1">1</definedName>
    <definedName name="solver_nwt" localSheetId="8" hidden="1">1</definedName>
    <definedName name="solver_opt" localSheetId="11" hidden="1">'AR(12)'!$T$6</definedName>
    <definedName name="solver_opt" localSheetId="5" hidden="1">'Holts Model'!$P$67</definedName>
    <definedName name="solver_opt" localSheetId="8" hidden="1">'Winters Model'!$Q$67</definedName>
    <definedName name="solver_pre" localSheetId="5" hidden="1">0.000001</definedName>
    <definedName name="solver_pre" localSheetId="8" hidden="1">0.000001</definedName>
    <definedName name="solver_rbv" localSheetId="5" hidden="1">1</definedName>
    <definedName name="solver_rbv" localSheetId="8" hidden="1">1</definedName>
    <definedName name="solver_rel1" localSheetId="5" hidden="1">1</definedName>
    <definedName name="solver_rel1" localSheetId="8" hidden="1">1</definedName>
    <definedName name="solver_rel2" localSheetId="5" hidden="1">3</definedName>
    <definedName name="solver_rel2" localSheetId="8" hidden="1">3</definedName>
    <definedName name="solver_rel3" localSheetId="8" hidden="1">3</definedName>
    <definedName name="solver_rel4" localSheetId="8" hidden="1">3</definedName>
    <definedName name="solver_rhs1" localSheetId="5" hidden="1">1</definedName>
    <definedName name="solver_rhs1" localSheetId="8" hidden="1">1</definedName>
    <definedName name="solver_rhs2" localSheetId="5" hidden="1">0</definedName>
    <definedName name="solver_rhs2" localSheetId="8" hidden="1">0</definedName>
    <definedName name="solver_rhs3" localSheetId="8" hidden="1">0</definedName>
    <definedName name="solver_rhs4" localSheetId="8" hidden="1">0</definedName>
    <definedName name="solver_rlx" localSheetId="5" hidden="1">2</definedName>
    <definedName name="solver_rlx" localSheetId="8" hidden="1">2</definedName>
    <definedName name="solver_rsd" localSheetId="5" hidden="1">0</definedName>
    <definedName name="solver_rsd" localSheetId="8" hidden="1">0</definedName>
    <definedName name="solver_scl" localSheetId="5" hidden="1">1</definedName>
    <definedName name="solver_scl" localSheetId="8" hidden="1">1</definedName>
    <definedName name="solver_sho" localSheetId="5" hidden="1">2</definedName>
    <definedName name="solver_sho" localSheetId="8" hidden="1">2</definedName>
    <definedName name="solver_ssz" localSheetId="5" hidden="1">100</definedName>
    <definedName name="solver_ssz" localSheetId="8" hidden="1">100</definedName>
    <definedName name="solver_tim" localSheetId="5" hidden="1">2147483647</definedName>
    <definedName name="solver_tim" localSheetId="8" hidden="1">2147483647</definedName>
    <definedName name="solver_tol" localSheetId="5" hidden="1">0.01</definedName>
    <definedName name="solver_tol" localSheetId="8" hidden="1">0.01</definedName>
    <definedName name="solver_typ" localSheetId="11" hidden="1">1</definedName>
    <definedName name="solver_typ" localSheetId="5" hidden="1">2</definedName>
    <definedName name="solver_typ" localSheetId="8" hidden="1">2</definedName>
    <definedName name="solver_val" localSheetId="11" hidden="1">0</definedName>
    <definedName name="solver_val" localSheetId="5" hidden="1">0</definedName>
    <definedName name="solver_val" localSheetId="8" hidden="1">0</definedName>
    <definedName name="solver_ver" localSheetId="11" hidden="1">3</definedName>
    <definedName name="solver_ver" localSheetId="5" hidden="1">3</definedName>
    <definedName name="solver_ver" localSheetId="8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4" l="1"/>
  <c r="R21" i="14"/>
  <c r="R22" i="14"/>
  <c r="R23" i="14"/>
  <c r="R24" i="14"/>
  <c r="R25" i="14"/>
  <c r="R26" i="14"/>
  <c r="R27" i="14"/>
  <c r="R28" i="14"/>
  <c r="R29" i="14"/>
  <c r="R30" i="14"/>
  <c r="R31" i="14"/>
  <c r="R32" i="14"/>
  <c r="R33" i="14"/>
  <c r="R34" i="14"/>
  <c r="R35" i="14"/>
  <c r="R36" i="14"/>
  <c r="R37" i="14"/>
  <c r="R38" i="14"/>
  <c r="R39" i="14"/>
  <c r="R40" i="14"/>
  <c r="R41" i="14"/>
  <c r="R42" i="14"/>
  <c r="R43" i="14"/>
  <c r="R44" i="14"/>
  <c r="R45" i="14"/>
  <c r="R46" i="14"/>
  <c r="R47" i="14"/>
  <c r="R48" i="14"/>
  <c r="R49" i="14"/>
  <c r="R50" i="14"/>
  <c r="R51" i="14"/>
  <c r="R52" i="14"/>
  <c r="R53" i="14"/>
  <c r="R54" i="14"/>
  <c r="R55" i="14"/>
  <c r="R56" i="14"/>
  <c r="R57" i="14"/>
  <c r="R58" i="14"/>
  <c r="R59" i="14"/>
  <c r="R60" i="14"/>
  <c r="R61" i="14"/>
  <c r="R62" i="14"/>
  <c r="R63" i="14"/>
  <c r="R64" i="14"/>
  <c r="R65" i="14"/>
  <c r="R66" i="14"/>
  <c r="R19" i="14"/>
  <c r="I15" i="13" l="1"/>
  <c r="I16" i="13"/>
  <c r="H15" i="13"/>
  <c r="H16" i="13"/>
  <c r="G15" i="13"/>
  <c r="G16" i="13"/>
  <c r="G5" i="13"/>
  <c r="I6" i="13"/>
  <c r="I7" i="13"/>
  <c r="I8" i="13"/>
  <c r="I9" i="13"/>
  <c r="I10" i="13"/>
  <c r="I11" i="13"/>
  <c r="I12" i="13"/>
  <c r="I13" i="13"/>
  <c r="I14" i="13"/>
  <c r="H6" i="13"/>
  <c r="H7" i="13"/>
  <c r="H8" i="13"/>
  <c r="H9" i="13"/>
  <c r="H10" i="13"/>
  <c r="H11" i="13"/>
  <c r="H12" i="13"/>
  <c r="H13" i="13"/>
  <c r="H14" i="13"/>
  <c r="G6" i="13"/>
  <c r="G7" i="13"/>
  <c r="G8" i="13"/>
  <c r="G9" i="13"/>
  <c r="G10" i="13"/>
  <c r="G11" i="13"/>
  <c r="G12" i="13"/>
  <c r="G13" i="13"/>
  <c r="G14" i="13"/>
  <c r="H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C5" i="13"/>
  <c r="C4" i="13"/>
  <c r="C3" i="13"/>
  <c r="H5" i="13" l="1"/>
  <c r="I5" i="13"/>
  <c r="J20" i="12"/>
  <c r="J21" i="12"/>
  <c r="J22" i="12"/>
  <c r="J23" i="12"/>
  <c r="J24" i="12"/>
  <c r="J25" i="12"/>
  <c r="J26" i="12"/>
  <c r="J27" i="12"/>
  <c r="J28" i="12"/>
  <c r="J29" i="12"/>
  <c r="J30" i="12"/>
  <c r="J19" i="12"/>
  <c r="I31" i="12"/>
  <c r="Q10" i="12"/>
  <c r="P10" i="12"/>
  <c r="Q11" i="12"/>
  <c r="Q12" i="12"/>
  <c r="R13" i="12" s="1"/>
  <c r="S13" i="12" s="1"/>
  <c r="C27" i="12" s="1"/>
  <c r="H27" i="12" s="1"/>
  <c r="Q13" i="12"/>
  <c r="R14" i="12" s="1"/>
  <c r="S14" i="12" s="1"/>
  <c r="C28" i="12" s="1"/>
  <c r="Q14" i="12"/>
  <c r="Q15" i="12"/>
  <c r="R15" i="12" s="1"/>
  <c r="S15" i="12" s="1"/>
  <c r="C29" i="12" s="1"/>
  <c r="Q16" i="12"/>
  <c r="R17" i="12" s="1"/>
  <c r="S17" i="12" s="1"/>
  <c r="D19" i="12" s="1"/>
  <c r="H19" i="12" s="1"/>
  <c r="Q17" i="12"/>
  <c r="R18" i="12" s="1"/>
  <c r="S18" i="12" s="1"/>
  <c r="D20" i="12" s="1"/>
  <c r="Q18" i="12"/>
  <c r="Q19" i="12"/>
  <c r="R19" i="12" s="1"/>
  <c r="S19" i="12" s="1"/>
  <c r="D21" i="12" s="1"/>
  <c r="Q20" i="12"/>
  <c r="R21" i="12" s="1"/>
  <c r="S21" i="12" s="1"/>
  <c r="D23" i="12" s="1"/>
  <c r="H23" i="12" s="1"/>
  <c r="Q21" i="12"/>
  <c r="R22" i="12" s="1"/>
  <c r="S22" i="12" s="1"/>
  <c r="D24" i="12" s="1"/>
  <c r="Q22" i="12"/>
  <c r="Q23" i="12"/>
  <c r="R23" i="12" s="1"/>
  <c r="S23" i="12" s="1"/>
  <c r="D25" i="12" s="1"/>
  <c r="Q24" i="12"/>
  <c r="R25" i="12" s="1"/>
  <c r="S25" i="12" s="1"/>
  <c r="D27" i="12" s="1"/>
  <c r="Q25" i="12"/>
  <c r="R26" i="12" s="1"/>
  <c r="S26" i="12" s="1"/>
  <c r="D28" i="12" s="1"/>
  <c r="Q26" i="12"/>
  <c r="Q27" i="12"/>
  <c r="Q28" i="12"/>
  <c r="R29" i="12" s="1"/>
  <c r="S29" i="12" s="1"/>
  <c r="E19" i="12" s="1"/>
  <c r="Q29" i="12"/>
  <c r="R30" i="12" s="1"/>
  <c r="S30" i="12" s="1"/>
  <c r="E20" i="12" s="1"/>
  <c r="Q30" i="12"/>
  <c r="Q31" i="12"/>
  <c r="R31" i="12" s="1"/>
  <c r="S31" i="12" s="1"/>
  <c r="E21" i="12" s="1"/>
  <c r="Q32" i="12"/>
  <c r="R33" i="12" s="1"/>
  <c r="S33" i="12" s="1"/>
  <c r="E23" i="12" s="1"/>
  <c r="Q33" i="12"/>
  <c r="R34" i="12" s="1"/>
  <c r="S34" i="12" s="1"/>
  <c r="E24" i="12" s="1"/>
  <c r="Q34" i="12"/>
  <c r="Q35" i="12"/>
  <c r="R35" i="12" s="1"/>
  <c r="S35" i="12" s="1"/>
  <c r="E25" i="12" s="1"/>
  <c r="Q36" i="12"/>
  <c r="R37" i="12" s="1"/>
  <c r="S37" i="12" s="1"/>
  <c r="E27" i="12" s="1"/>
  <c r="Q37" i="12"/>
  <c r="R38" i="12" s="1"/>
  <c r="S38" i="12" s="1"/>
  <c r="E28" i="12" s="1"/>
  <c r="Q38" i="12"/>
  <c r="Q39" i="12"/>
  <c r="R39" i="12" s="1"/>
  <c r="S39" i="12" s="1"/>
  <c r="E29" i="12" s="1"/>
  <c r="Q40" i="12"/>
  <c r="R41" i="12" s="1"/>
  <c r="S41" i="12" s="1"/>
  <c r="F19" i="12" s="1"/>
  <c r="Q41" i="12"/>
  <c r="R42" i="12" s="1"/>
  <c r="S42" i="12" s="1"/>
  <c r="F20" i="12" s="1"/>
  <c r="Q42" i="12"/>
  <c r="Q43" i="12"/>
  <c r="R43" i="12" s="1"/>
  <c r="S43" i="12" s="1"/>
  <c r="F21" i="12" s="1"/>
  <c r="Q44" i="12"/>
  <c r="R45" i="12" s="1"/>
  <c r="S45" i="12" s="1"/>
  <c r="F23" i="12" s="1"/>
  <c r="Q45" i="12"/>
  <c r="R46" i="12" s="1"/>
  <c r="S46" i="12" s="1"/>
  <c r="F24" i="12" s="1"/>
  <c r="Q46" i="12"/>
  <c r="Q47" i="12"/>
  <c r="R47" i="12" s="1"/>
  <c r="S47" i="12" s="1"/>
  <c r="F25" i="12" s="1"/>
  <c r="Q48" i="12"/>
  <c r="R49" i="12" s="1"/>
  <c r="S49" i="12" s="1"/>
  <c r="F27" i="12" s="1"/>
  <c r="Q49" i="12"/>
  <c r="R50" i="12" s="1"/>
  <c r="S50" i="12" s="1"/>
  <c r="F28" i="12" s="1"/>
  <c r="Q50" i="12"/>
  <c r="Q51" i="12"/>
  <c r="Q52" i="12"/>
  <c r="R53" i="12" s="1"/>
  <c r="S53" i="12" s="1"/>
  <c r="G19" i="12" s="1"/>
  <c r="Q53" i="12"/>
  <c r="R54" i="12" s="1"/>
  <c r="S54" i="12" s="1"/>
  <c r="G20" i="12" s="1"/>
  <c r="Q54" i="12"/>
  <c r="Q55" i="12"/>
  <c r="R55" i="12" s="1"/>
  <c r="S55" i="12" s="1"/>
  <c r="G21" i="12" s="1"/>
  <c r="Q56" i="12"/>
  <c r="R57" i="12" s="1"/>
  <c r="S57" i="12" s="1"/>
  <c r="G23" i="12" s="1"/>
  <c r="Q57" i="12"/>
  <c r="R58" i="12" s="1"/>
  <c r="S58" i="12" s="1"/>
  <c r="G24" i="12" s="1"/>
  <c r="Q58" i="12"/>
  <c r="P11" i="12"/>
  <c r="P12" i="12"/>
  <c r="P13" i="12"/>
  <c r="P14" i="12"/>
  <c r="P15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P32" i="12"/>
  <c r="P33" i="12"/>
  <c r="P34" i="12"/>
  <c r="P35" i="12"/>
  <c r="P36" i="12"/>
  <c r="P37" i="12"/>
  <c r="P38" i="12"/>
  <c r="P39" i="12"/>
  <c r="P40" i="12"/>
  <c r="P41" i="12"/>
  <c r="P42" i="12"/>
  <c r="P43" i="12"/>
  <c r="P44" i="12"/>
  <c r="P45" i="12"/>
  <c r="P46" i="12"/>
  <c r="P47" i="12"/>
  <c r="P48" i="12"/>
  <c r="P49" i="12"/>
  <c r="P50" i="12"/>
  <c r="P51" i="12"/>
  <c r="P52" i="12"/>
  <c r="P53" i="12"/>
  <c r="P54" i="12"/>
  <c r="P55" i="12"/>
  <c r="P56" i="12"/>
  <c r="P57" i="12"/>
  <c r="P58" i="12"/>
  <c r="G8" i="10"/>
  <c r="H8" i="10" s="1"/>
  <c r="I8" i="10"/>
  <c r="G61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14" i="11"/>
  <c r="I21" i="12" l="1"/>
  <c r="H21" i="12"/>
  <c r="I24" i="12"/>
  <c r="I20" i="12"/>
  <c r="I28" i="12"/>
  <c r="H28" i="12"/>
  <c r="H24" i="12"/>
  <c r="H20" i="12"/>
  <c r="I23" i="12"/>
  <c r="I27" i="12"/>
  <c r="I19" i="12"/>
  <c r="R52" i="12"/>
  <c r="S52" i="12" s="1"/>
  <c r="F30" i="12" s="1"/>
  <c r="R28" i="12"/>
  <c r="S28" i="12" s="1"/>
  <c r="D30" i="12" s="1"/>
  <c r="R12" i="12"/>
  <c r="S12" i="12" s="1"/>
  <c r="C26" i="12" s="1"/>
  <c r="R51" i="12"/>
  <c r="S51" i="12" s="1"/>
  <c r="F29" i="12" s="1"/>
  <c r="R27" i="12"/>
  <c r="S27" i="12" s="1"/>
  <c r="D29" i="12" s="1"/>
  <c r="R11" i="12"/>
  <c r="S11" i="12" s="1"/>
  <c r="C25" i="12" s="1"/>
  <c r="R56" i="12"/>
  <c r="S56" i="12" s="1"/>
  <c r="G22" i="12" s="1"/>
  <c r="R48" i="12"/>
  <c r="S48" i="12" s="1"/>
  <c r="F26" i="12" s="1"/>
  <c r="R44" i="12"/>
  <c r="S44" i="12" s="1"/>
  <c r="F22" i="12" s="1"/>
  <c r="R40" i="12"/>
  <c r="S40" i="12" s="1"/>
  <c r="E30" i="12" s="1"/>
  <c r="R36" i="12"/>
  <c r="S36" i="12" s="1"/>
  <c r="E26" i="12" s="1"/>
  <c r="R32" i="12"/>
  <c r="S32" i="12" s="1"/>
  <c r="E22" i="12" s="1"/>
  <c r="R24" i="12"/>
  <c r="S24" i="12" s="1"/>
  <c r="D26" i="12" s="1"/>
  <c r="R20" i="12"/>
  <c r="S20" i="12" s="1"/>
  <c r="D22" i="12" s="1"/>
  <c r="R16" i="12"/>
  <c r="S16" i="12" s="1"/>
  <c r="C30" i="12" s="1"/>
  <c r="H30" i="12" s="1"/>
  <c r="H26" i="12" l="1"/>
  <c r="H22" i="12"/>
  <c r="I25" i="12"/>
  <c r="H25" i="12"/>
  <c r="I29" i="12"/>
  <c r="H29" i="12"/>
  <c r="I30" i="12"/>
  <c r="I26" i="12"/>
  <c r="I22" i="12"/>
  <c r="H67" i="11" l="1"/>
  <c r="I67" i="11" s="1"/>
  <c r="H66" i="11"/>
  <c r="I66" i="11" s="1"/>
  <c r="H65" i="11"/>
  <c r="I65" i="11" s="1"/>
  <c r="H64" i="11"/>
  <c r="I64" i="11" s="1"/>
  <c r="H63" i="11"/>
  <c r="I63" i="11" s="1"/>
  <c r="H62" i="11"/>
  <c r="I62" i="11" s="1"/>
  <c r="H61" i="11"/>
  <c r="I61" i="11" s="1"/>
  <c r="H60" i="11"/>
  <c r="I60" i="11" s="1"/>
  <c r="H59" i="11"/>
  <c r="I59" i="11" s="1"/>
  <c r="H58" i="11"/>
  <c r="I58" i="11" s="1"/>
  <c r="H57" i="11"/>
  <c r="I57" i="11" s="1"/>
  <c r="H56" i="11"/>
  <c r="I56" i="11" s="1"/>
  <c r="H55" i="11"/>
  <c r="I55" i="11" s="1"/>
  <c r="H54" i="11"/>
  <c r="I54" i="11" s="1"/>
  <c r="H53" i="11"/>
  <c r="I53" i="11" s="1"/>
  <c r="H52" i="11"/>
  <c r="I52" i="11" s="1"/>
  <c r="H51" i="11"/>
  <c r="I51" i="11" s="1"/>
  <c r="H50" i="11"/>
  <c r="I50" i="11" s="1"/>
  <c r="H49" i="11"/>
  <c r="I49" i="11" s="1"/>
  <c r="H48" i="11"/>
  <c r="I48" i="11" s="1"/>
  <c r="H47" i="11"/>
  <c r="I47" i="11" s="1"/>
  <c r="H46" i="11"/>
  <c r="I46" i="11" s="1"/>
  <c r="H45" i="11"/>
  <c r="I45" i="11" s="1"/>
  <c r="H44" i="11"/>
  <c r="I44" i="11" s="1"/>
  <c r="H43" i="11"/>
  <c r="I43" i="11" s="1"/>
  <c r="H42" i="11"/>
  <c r="I42" i="11" s="1"/>
  <c r="H41" i="11"/>
  <c r="I41" i="11" s="1"/>
  <c r="H40" i="11"/>
  <c r="I40" i="11" s="1"/>
  <c r="H39" i="11"/>
  <c r="I39" i="11" s="1"/>
  <c r="H38" i="11"/>
  <c r="I38" i="11" s="1"/>
  <c r="H37" i="11"/>
  <c r="I37" i="11" s="1"/>
  <c r="H36" i="11"/>
  <c r="I36" i="11" s="1"/>
  <c r="H35" i="11"/>
  <c r="I35" i="11" s="1"/>
  <c r="H34" i="11"/>
  <c r="I34" i="11" s="1"/>
  <c r="H33" i="11"/>
  <c r="I33" i="11" s="1"/>
  <c r="H32" i="11"/>
  <c r="I32" i="11" s="1"/>
  <c r="H31" i="11"/>
  <c r="I31" i="11" s="1"/>
  <c r="H30" i="11"/>
  <c r="I30" i="11" s="1"/>
  <c r="H29" i="11"/>
  <c r="I29" i="11" s="1"/>
  <c r="H28" i="11"/>
  <c r="I28" i="11" s="1"/>
  <c r="H27" i="11"/>
  <c r="I27" i="11" s="1"/>
  <c r="H26" i="11"/>
  <c r="I26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9" i="11"/>
  <c r="I19" i="11" s="1"/>
  <c r="H18" i="11"/>
  <c r="I18" i="11" s="1"/>
  <c r="H17" i="11"/>
  <c r="I17" i="11" s="1"/>
  <c r="H16" i="11"/>
  <c r="I16" i="11" s="1"/>
  <c r="H15" i="11"/>
  <c r="I15" i="11" s="1"/>
  <c r="H14" i="11"/>
  <c r="I14" i="11" s="1"/>
  <c r="H13" i="11"/>
  <c r="I13" i="11" s="1"/>
  <c r="H12" i="11"/>
  <c r="I12" i="11" s="1"/>
  <c r="H11" i="11"/>
  <c r="I11" i="11" s="1"/>
  <c r="H10" i="11"/>
  <c r="I10" i="11" s="1"/>
  <c r="H9" i="11"/>
  <c r="I9" i="11" s="1"/>
  <c r="H8" i="11"/>
  <c r="I8" i="11" s="1"/>
  <c r="M9" i="7"/>
  <c r="J8" i="11" l="1"/>
  <c r="J11" i="11"/>
  <c r="J15" i="11"/>
  <c r="J19" i="11"/>
  <c r="J12" i="11"/>
  <c r="J16" i="11"/>
  <c r="J9" i="11"/>
  <c r="J13" i="11"/>
  <c r="J17" i="11"/>
  <c r="J10" i="11"/>
  <c r="J14" i="11"/>
  <c r="J18" i="11"/>
  <c r="I9" i="10" l="1"/>
  <c r="F20" i="10"/>
  <c r="L13" i="11"/>
  <c r="J25" i="11"/>
  <c r="L14" i="11"/>
  <c r="J26" i="11"/>
  <c r="L15" i="11"/>
  <c r="J27" i="11"/>
  <c r="J22" i="11"/>
  <c r="L10" i="11"/>
  <c r="N10" i="11" s="1"/>
  <c r="J28" i="11"/>
  <c r="L16" i="11"/>
  <c r="J23" i="11"/>
  <c r="L11" i="11"/>
  <c r="J30" i="11"/>
  <c r="L18" i="11"/>
  <c r="J31" i="11"/>
  <c r="L19" i="11"/>
  <c r="L9" i="11"/>
  <c r="J21" i="11"/>
  <c r="L17" i="11"/>
  <c r="J29" i="11"/>
  <c r="J24" i="11"/>
  <c r="L12" i="11"/>
  <c r="J20" i="11"/>
  <c r="L8" i="11"/>
  <c r="M8" i="11" s="1"/>
  <c r="Q8" i="11" s="1"/>
  <c r="M10" i="11"/>
  <c r="M9" i="11"/>
  <c r="N9" i="11"/>
  <c r="G9" i="10"/>
  <c r="F21" i="10" s="1"/>
  <c r="L29" i="11" l="1"/>
  <c r="J41" i="11"/>
  <c r="N8" i="11"/>
  <c r="S8" i="11" s="1"/>
  <c r="U8" i="11" s="1"/>
  <c r="L21" i="11"/>
  <c r="J33" i="11"/>
  <c r="J39" i="11"/>
  <c r="L27" i="11"/>
  <c r="L25" i="11"/>
  <c r="J37" i="11"/>
  <c r="J38" i="11"/>
  <c r="L26" i="11"/>
  <c r="J32" i="11"/>
  <c r="L20" i="11"/>
  <c r="L31" i="11"/>
  <c r="J43" i="11"/>
  <c r="L23" i="11"/>
  <c r="J35" i="11"/>
  <c r="L22" i="11"/>
  <c r="J34" i="11"/>
  <c r="Q9" i="11"/>
  <c r="J36" i="11"/>
  <c r="L24" i="11"/>
  <c r="L30" i="11"/>
  <c r="J42" i="11"/>
  <c r="J40" i="11"/>
  <c r="L28" i="11"/>
  <c r="Q10" i="11"/>
  <c r="S9" i="11"/>
  <c r="U9" i="11" s="1"/>
  <c r="S10" i="11"/>
  <c r="U10" i="11" s="1"/>
  <c r="P9" i="11"/>
  <c r="O9" i="11"/>
  <c r="N11" i="11"/>
  <c r="M11" i="11"/>
  <c r="P10" i="11"/>
  <c r="O10" i="11"/>
  <c r="J8" i="10"/>
  <c r="N8" i="10" s="1"/>
  <c r="K8" i="10"/>
  <c r="L8" i="10" s="1"/>
  <c r="H9" i="10"/>
  <c r="I10" i="10" s="1"/>
  <c r="G10" i="10"/>
  <c r="F22" i="10" s="1"/>
  <c r="J9" i="10"/>
  <c r="K9" i="10"/>
  <c r="J44" i="11" l="1"/>
  <c r="L32" i="11"/>
  <c r="L34" i="11"/>
  <c r="J46" i="11"/>
  <c r="O8" i="11"/>
  <c r="R8" i="11" s="1"/>
  <c r="L38" i="11"/>
  <c r="J50" i="11"/>
  <c r="J51" i="11"/>
  <c r="L39" i="11"/>
  <c r="L41" i="11"/>
  <c r="J53" i="11"/>
  <c r="R10" i="11"/>
  <c r="L42" i="11"/>
  <c r="J54" i="11"/>
  <c r="L43" i="11"/>
  <c r="J55" i="11"/>
  <c r="R9" i="11"/>
  <c r="P8" i="11"/>
  <c r="L40" i="11"/>
  <c r="J52" i="11"/>
  <c r="J48" i="11"/>
  <c r="L36" i="11"/>
  <c r="J47" i="11"/>
  <c r="L35" i="11"/>
  <c r="L37" i="11"/>
  <c r="J49" i="11"/>
  <c r="L33" i="11"/>
  <c r="J45" i="11"/>
  <c r="T10" i="11"/>
  <c r="M12" i="11"/>
  <c r="N12" i="11"/>
  <c r="S12" i="11" s="1"/>
  <c r="U12" i="11" s="1"/>
  <c r="S11" i="11"/>
  <c r="U11" i="11" s="1"/>
  <c r="Q11" i="11"/>
  <c r="P11" i="11"/>
  <c r="O11" i="11"/>
  <c r="M8" i="10"/>
  <c r="Q8" i="10" s="1"/>
  <c r="O8" i="10"/>
  <c r="P8" i="10"/>
  <c r="J10" i="10"/>
  <c r="N10" i="10" s="1"/>
  <c r="K10" i="10"/>
  <c r="P10" i="10" s="1"/>
  <c r="N9" i="10"/>
  <c r="G11" i="10"/>
  <c r="F23" i="10" s="1"/>
  <c r="H10" i="10"/>
  <c r="I11" i="10" s="1"/>
  <c r="L9" i="10"/>
  <c r="M9" i="10"/>
  <c r="P9" i="10"/>
  <c r="L45" i="11" l="1"/>
  <c r="J57" i="11"/>
  <c r="J64" i="11"/>
  <c r="L52" i="11"/>
  <c r="J63" i="11"/>
  <c r="L51" i="11"/>
  <c r="J58" i="11"/>
  <c r="L46" i="11"/>
  <c r="L53" i="11"/>
  <c r="J65" i="11"/>
  <c r="L49" i="11"/>
  <c r="J61" i="11"/>
  <c r="T9" i="11"/>
  <c r="T8" i="11"/>
  <c r="L54" i="11"/>
  <c r="J66" i="11"/>
  <c r="L55" i="11"/>
  <c r="J67" i="11"/>
  <c r="J59" i="11"/>
  <c r="L47" i="11"/>
  <c r="J62" i="11"/>
  <c r="L50" i="11"/>
  <c r="J60" i="11"/>
  <c r="L48" i="11"/>
  <c r="J56" i="11"/>
  <c r="L44" i="11"/>
  <c r="M13" i="11"/>
  <c r="N13" i="11"/>
  <c r="T11" i="11"/>
  <c r="R11" i="11"/>
  <c r="Q12" i="11"/>
  <c r="P12" i="11"/>
  <c r="O12" i="11"/>
  <c r="K11" i="10"/>
  <c r="J11" i="10"/>
  <c r="Q9" i="10"/>
  <c r="G12" i="10"/>
  <c r="F24" i="10" s="1"/>
  <c r="H11" i="10"/>
  <c r="I12" i="10" s="1"/>
  <c r="L10" i="10"/>
  <c r="O10" i="10" s="1"/>
  <c r="M10" i="10"/>
  <c r="O9" i="10"/>
  <c r="J78" i="11" l="1"/>
  <c r="L78" i="11" s="1"/>
  <c r="L66" i="11"/>
  <c r="J72" i="11"/>
  <c r="L72" i="11" s="1"/>
  <c r="L60" i="11"/>
  <c r="L59" i="11"/>
  <c r="J71" i="11"/>
  <c r="L71" i="11" s="1"/>
  <c r="L58" i="11"/>
  <c r="J70" i="11"/>
  <c r="L70" i="11" s="1"/>
  <c r="L67" i="11"/>
  <c r="J79" i="11"/>
  <c r="L79" i="11" s="1"/>
  <c r="L65" i="11"/>
  <c r="J77" i="11"/>
  <c r="L77" i="11" s="1"/>
  <c r="L57" i="11"/>
  <c r="J69" i="11"/>
  <c r="L69" i="11" s="1"/>
  <c r="L61" i="11"/>
  <c r="J73" i="11"/>
  <c r="L73" i="11" s="1"/>
  <c r="J76" i="11"/>
  <c r="L76" i="11" s="1"/>
  <c r="L64" i="11"/>
  <c r="J68" i="11"/>
  <c r="L68" i="11" s="1"/>
  <c r="L56" i="11"/>
  <c r="J74" i="11"/>
  <c r="L74" i="11" s="1"/>
  <c r="L62" i="11"/>
  <c r="L63" i="11"/>
  <c r="J75" i="11"/>
  <c r="L75" i="11" s="1"/>
  <c r="T12" i="11"/>
  <c r="R12" i="11"/>
  <c r="P13" i="11"/>
  <c r="O13" i="11"/>
  <c r="R13" i="11" s="1"/>
  <c r="S13" i="11"/>
  <c r="U13" i="11" s="1"/>
  <c r="N14" i="11"/>
  <c r="M14" i="11"/>
  <c r="Q13" i="11"/>
  <c r="G13" i="10"/>
  <c r="F25" i="10" s="1"/>
  <c r="H12" i="10"/>
  <c r="I13" i="10" s="1"/>
  <c r="N11" i="10"/>
  <c r="K12" i="10"/>
  <c r="P12" i="10" s="1"/>
  <c r="J12" i="10"/>
  <c r="Q10" i="10"/>
  <c r="M11" i="10"/>
  <c r="Q11" i="10" s="1"/>
  <c r="L11" i="10"/>
  <c r="P11" i="10"/>
  <c r="M15" i="11" l="1"/>
  <c r="N15" i="11"/>
  <c r="S15" i="11" s="1"/>
  <c r="U15" i="11" s="1"/>
  <c r="T13" i="11"/>
  <c r="P14" i="11"/>
  <c r="T14" i="11" s="1"/>
  <c r="O14" i="11"/>
  <c r="S14" i="11"/>
  <c r="U14" i="11" s="1"/>
  <c r="Q14" i="11"/>
  <c r="K13" i="10"/>
  <c r="P13" i="10" s="1"/>
  <c r="J13" i="10"/>
  <c r="O11" i="10"/>
  <c r="L12" i="10"/>
  <c r="O12" i="10" s="1"/>
  <c r="M12" i="10"/>
  <c r="Q12" i="10" s="1"/>
  <c r="N13" i="10"/>
  <c r="N12" i="10"/>
  <c r="G14" i="10"/>
  <c r="F26" i="10" s="1"/>
  <c r="H13" i="10"/>
  <c r="I14" i="10" s="1"/>
  <c r="M16" i="11" l="1"/>
  <c r="N16" i="11"/>
  <c r="Q15" i="11"/>
  <c r="R14" i="11"/>
  <c r="P15" i="11"/>
  <c r="O15" i="11"/>
  <c r="K14" i="10"/>
  <c r="J14" i="10"/>
  <c r="G15" i="10"/>
  <c r="F27" i="10" s="1"/>
  <c r="H14" i="10"/>
  <c r="I15" i="10" s="1"/>
  <c r="M13" i="10"/>
  <c r="L13" i="10"/>
  <c r="R15" i="11" l="1"/>
  <c r="P16" i="11"/>
  <c r="T16" i="11" s="1"/>
  <c r="O16" i="11"/>
  <c r="R16" i="11" s="1"/>
  <c r="S17" i="11"/>
  <c r="U17" i="11" s="1"/>
  <c r="S16" i="11"/>
  <c r="U16" i="11" s="1"/>
  <c r="N17" i="11"/>
  <c r="M17" i="11"/>
  <c r="Q16" i="11"/>
  <c r="T15" i="11"/>
  <c r="K15" i="10"/>
  <c r="P15" i="10" s="1"/>
  <c r="J15" i="10"/>
  <c r="N15" i="10" s="1"/>
  <c r="G16" i="10"/>
  <c r="F28" i="10" s="1"/>
  <c r="H15" i="10"/>
  <c r="I16" i="10" s="1"/>
  <c r="N14" i="10"/>
  <c r="L14" i="10"/>
  <c r="O14" i="10" s="1"/>
  <c r="M14" i="10"/>
  <c r="Q14" i="10" s="1"/>
  <c r="P14" i="10"/>
  <c r="O13" i="10"/>
  <c r="Q13" i="10"/>
  <c r="N18" i="11" l="1"/>
  <c r="M18" i="11"/>
  <c r="Q17" i="11"/>
  <c r="Q18" i="11"/>
  <c r="P17" i="11"/>
  <c r="O17" i="11"/>
  <c r="R17" i="11" s="1"/>
  <c r="K16" i="10"/>
  <c r="P16" i="10" s="1"/>
  <c r="J16" i="10"/>
  <c r="N16" i="10" s="1"/>
  <c r="G17" i="10"/>
  <c r="F29" i="10" s="1"/>
  <c r="H16" i="10"/>
  <c r="I17" i="10" s="1"/>
  <c r="M15" i="10"/>
  <c r="L15" i="10"/>
  <c r="T17" i="11" l="1"/>
  <c r="N19" i="11"/>
  <c r="M19" i="11"/>
  <c r="Q19" i="11" s="1"/>
  <c r="P18" i="11"/>
  <c r="T18" i="11" s="1"/>
  <c r="O18" i="11"/>
  <c r="R18" i="11" s="1"/>
  <c r="S18" i="11"/>
  <c r="U18" i="11" s="1"/>
  <c r="K17" i="10"/>
  <c r="J17" i="10"/>
  <c r="N17" i="10" s="1"/>
  <c r="Q15" i="10"/>
  <c r="O15" i="10"/>
  <c r="G18" i="10"/>
  <c r="F30" i="10" s="1"/>
  <c r="H17" i="10"/>
  <c r="I18" i="10" s="1"/>
  <c r="M16" i="10"/>
  <c r="Q16" i="10" s="1"/>
  <c r="L16" i="10"/>
  <c r="O16" i="10" s="1"/>
  <c r="N20" i="11" l="1"/>
  <c r="M20" i="11"/>
  <c r="Q20" i="11" s="1"/>
  <c r="P19" i="11"/>
  <c r="T19" i="11" s="1"/>
  <c r="O19" i="11"/>
  <c r="R19" i="11" s="1"/>
  <c r="S19" i="11"/>
  <c r="U19" i="11" s="1"/>
  <c r="G19" i="10"/>
  <c r="F31" i="10" s="1"/>
  <c r="H18" i="10"/>
  <c r="I19" i="10" s="1"/>
  <c r="K18" i="10"/>
  <c r="J18" i="10"/>
  <c r="N18" i="10" s="1"/>
  <c r="M17" i="10"/>
  <c r="Q17" i="10" s="1"/>
  <c r="L17" i="10"/>
  <c r="O17" i="10" s="1"/>
  <c r="P17" i="10"/>
  <c r="N21" i="11" l="1"/>
  <c r="M21" i="11"/>
  <c r="Q21" i="11" s="1"/>
  <c r="P20" i="11"/>
  <c r="T20" i="11" s="1"/>
  <c r="O20" i="11"/>
  <c r="R20" i="11" s="1"/>
  <c r="S20" i="11"/>
  <c r="U20" i="11" s="1"/>
  <c r="K19" i="10"/>
  <c r="J19" i="10"/>
  <c r="N19" i="10" s="1"/>
  <c r="L18" i="10"/>
  <c r="O18" i="10" s="1"/>
  <c r="M18" i="10"/>
  <c r="Q18" i="10" s="1"/>
  <c r="P18" i="10"/>
  <c r="G20" i="10"/>
  <c r="F32" i="10" s="1"/>
  <c r="H19" i="10"/>
  <c r="I20" i="10" s="1"/>
  <c r="N22" i="11" l="1"/>
  <c r="M22" i="11"/>
  <c r="Q22" i="11" s="1"/>
  <c r="P21" i="11"/>
  <c r="T21" i="11" s="1"/>
  <c r="O21" i="11"/>
  <c r="R21" i="11" s="1"/>
  <c r="S21" i="11"/>
  <c r="U21" i="11" s="1"/>
  <c r="K20" i="10"/>
  <c r="J20" i="10"/>
  <c r="N20" i="10" s="1"/>
  <c r="G21" i="10"/>
  <c r="F33" i="10" s="1"/>
  <c r="H20" i="10"/>
  <c r="I21" i="10" s="1"/>
  <c r="M19" i="10"/>
  <c r="Q19" i="10" s="1"/>
  <c r="L19" i="10"/>
  <c r="O19" i="10" s="1"/>
  <c r="P19" i="10"/>
  <c r="N23" i="11" l="1"/>
  <c r="M23" i="11"/>
  <c r="Q23" i="11" s="1"/>
  <c r="P22" i="11"/>
  <c r="T22" i="11" s="1"/>
  <c r="O22" i="11"/>
  <c r="R22" i="11" s="1"/>
  <c r="S22" i="11"/>
  <c r="U22" i="11" s="1"/>
  <c r="K21" i="10"/>
  <c r="J21" i="10"/>
  <c r="N21" i="10" s="1"/>
  <c r="G22" i="10"/>
  <c r="F34" i="10" s="1"/>
  <c r="H21" i="10"/>
  <c r="I22" i="10" s="1"/>
  <c r="M20" i="10"/>
  <c r="Q20" i="10" s="1"/>
  <c r="L20" i="10"/>
  <c r="O20" i="10" s="1"/>
  <c r="P20" i="10"/>
  <c r="N24" i="11" l="1"/>
  <c r="M24" i="11"/>
  <c r="Q24" i="11" s="1"/>
  <c r="P23" i="11"/>
  <c r="T23" i="11" s="1"/>
  <c r="O23" i="11"/>
  <c r="R23" i="11" s="1"/>
  <c r="S23" i="11"/>
  <c r="U23" i="11" s="1"/>
  <c r="K22" i="10"/>
  <c r="J22" i="10"/>
  <c r="N22" i="10" s="1"/>
  <c r="G23" i="10"/>
  <c r="F35" i="10" s="1"/>
  <c r="H22" i="10"/>
  <c r="I23" i="10" s="1"/>
  <c r="M21" i="10"/>
  <c r="Q21" i="10" s="1"/>
  <c r="L21" i="10"/>
  <c r="O21" i="10" s="1"/>
  <c r="P21" i="10"/>
  <c r="N25" i="11" l="1"/>
  <c r="M25" i="11"/>
  <c r="Q25" i="11" s="1"/>
  <c r="P24" i="11"/>
  <c r="T24" i="11" s="1"/>
  <c r="O24" i="11"/>
  <c r="R24" i="11" s="1"/>
  <c r="S24" i="11"/>
  <c r="U24" i="11" s="1"/>
  <c r="K23" i="10"/>
  <c r="J23" i="10"/>
  <c r="N23" i="10" s="1"/>
  <c r="G24" i="10"/>
  <c r="F36" i="10" s="1"/>
  <c r="H23" i="10"/>
  <c r="I24" i="10" s="1"/>
  <c r="L22" i="10"/>
  <c r="O22" i="10" s="1"/>
  <c r="M22" i="10"/>
  <c r="Q22" i="10" s="1"/>
  <c r="P22" i="10"/>
  <c r="N26" i="11" l="1"/>
  <c r="M26" i="11"/>
  <c r="Q26" i="11" s="1"/>
  <c r="P25" i="11"/>
  <c r="T25" i="11" s="1"/>
  <c r="O25" i="11"/>
  <c r="R25" i="11" s="1"/>
  <c r="S25" i="11"/>
  <c r="U25" i="11" s="1"/>
  <c r="G25" i="10"/>
  <c r="F37" i="10" s="1"/>
  <c r="H24" i="10"/>
  <c r="I25" i="10" s="1"/>
  <c r="K24" i="10"/>
  <c r="J24" i="10"/>
  <c r="N24" i="10" s="1"/>
  <c r="M23" i="10"/>
  <c r="Q23" i="10" s="1"/>
  <c r="L23" i="10"/>
  <c r="O23" i="10" s="1"/>
  <c r="P23" i="10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N27" i="11" l="1"/>
  <c r="M27" i="11"/>
  <c r="Q27" i="11" s="1"/>
  <c r="P26" i="11"/>
  <c r="T26" i="11" s="1"/>
  <c r="O26" i="11"/>
  <c r="R26" i="11" s="1"/>
  <c r="S26" i="11"/>
  <c r="U26" i="11" s="1"/>
  <c r="K25" i="10"/>
  <c r="J25" i="10"/>
  <c r="N25" i="10" s="1"/>
  <c r="M24" i="10"/>
  <c r="Q24" i="10" s="1"/>
  <c r="L24" i="10"/>
  <c r="O24" i="10" s="1"/>
  <c r="P24" i="10"/>
  <c r="G26" i="10"/>
  <c r="F38" i="10" s="1"/>
  <c r="H25" i="10"/>
  <c r="I26" i="10" s="1"/>
  <c r="M28" i="11" l="1"/>
  <c r="Q28" i="11" s="1"/>
  <c r="N28" i="11"/>
  <c r="P27" i="11"/>
  <c r="T27" i="11" s="1"/>
  <c r="O27" i="11"/>
  <c r="R27" i="11" s="1"/>
  <c r="S27" i="11"/>
  <c r="U27" i="11" s="1"/>
  <c r="G27" i="10"/>
  <c r="F39" i="10" s="1"/>
  <c r="H26" i="10"/>
  <c r="I27" i="10" s="1"/>
  <c r="K26" i="10"/>
  <c r="J26" i="10"/>
  <c r="N26" i="10" s="1"/>
  <c r="M25" i="10"/>
  <c r="Q25" i="10" s="1"/>
  <c r="L25" i="10"/>
  <c r="O25" i="10" s="1"/>
  <c r="P25" i="10"/>
  <c r="G11" i="1"/>
  <c r="M29" i="11" l="1"/>
  <c r="Q29" i="11" s="1"/>
  <c r="N29" i="11"/>
  <c r="O28" i="11"/>
  <c r="R28" i="11" s="1"/>
  <c r="P28" i="11"/>
  <c r="T28" i="11" s="1"/>
  <c r="S28" i="11"/>
  <c r="U28" i="11" s="1"/>
  <c r="K27" i="10"/>
  <c r="J27" i="10"/>
  <c r="N27" i="10" s="1"/>
  <c r="L26" i="10"/>
  <c r="O26" i="10" s="1"/>
  <c r="M26" i="10"/>
  <c r="Q26" i="10" s="1"/>
  <c r="P26" i="10"/>
  <c r="G28" i="10"/>
  <c r="F40" i="10" s="1"/>
  <c r="H27" i="10"/>
  <c r="I28" i="10" s="1"/>
  <c r="F67" i="7"/>
  <c r="F64" i="7"/>
  <c r="F61" i="7"/>
  <c r="F58" i="7"/>
  <c r="F55" i="7"/>
  <c r="F52" i="7"/>
  <c r="F49" i="7"/>
  <c r="F46" i="7"/>
  <c r="F43" i="7"/>
  <c r="F40" i="7"/>
  <c r="F37" i="7"/>
  <c r="F34" i="7"/>
  <c r="F31" i="7"/>
  <c r="F28" i="7"/>
  <c r="F25" i="7"/>
  <c r="F22" i="7"/>
  <c r="F19" i="7"/>
  <c r="F16" i="7"/>
  <c r="F13" i="7"/>
  <c r="F10" i="7"/>
  <c r="I8" i="6"/>
  <c r="K8" i="6" s="1"/>
  <c r="G8" i="6"/>
  <c r="H8" i="6" s="1"/>
  <c r="H8" i="5"/>
  <c r="J8" i="5" s="1"/>
  <c r="G8" i="5"/>
  <c r="H9" i="5" s="1"/>
  <c r="H8" i="4"/>
  <c r="J8" i="4" s="1"/>
  <c r="K8" i="4" s="1"/>
  <c r="G8" i="4"/>
  <c r="G9" i="4" s="1"/>
  <c r="G10" i="4" s="1"/>
  <c r="H8" i="3"/>
  <c r="J8" i="3" s="1"/>
  <c r="G8" i="3"/>
  <c r="H9" i="3" s="1"/>
  <c r="J9" i="3" s="1"/>
  <c r="G14" i="2"/>
  <c r="G15" i="2"/>
  <c r="I15" i="2" s="1"/>
  <c r="G16" i="2"/>
  <c r="G17" i="2"/>
  <c r="I17" i="2" s="1"/>
  <c r="G18" i="2"/>
  <c r="G19" i="2"/>
  <c r="G20" i="2"/>
  <c r="G21" i="2"/>
  <c r="H21" i="2" s="1"/>
  <c r="G22" i="2"/>
  <c r="G23" i="2"/>
  <c r="I23" i="2" s="1"/>
  <c r="K23" i="2" s="1"/>
  <c r="G24" i="2"/>
  <c r="G25" i="2"/>
  <c r="I25" i="2" s="1"/>
  <c r="G26" i="2"/>
  <c r="G27" i="2"/>
  <c r="I27" i="2" s="1"/>
  <c r="G28" i="2"/>
  <c r="G29" i="2"/>
  <c r="H29" i="2" s="1"/>
  <c r="G30" i="2"/>
  <c r="G31" i="2"/>
  <c r="G32" i="2"/>
  <c r="G33" i="2"/>
  <c r="G34" i="2"/>
  <c r="H34" i="2" s="1"/>
  <c r="G35" i="2"/>
  <c r="H35" i="2" s="1"/>
  <c r="G36" i="2"/>
  <c r="G37" i="2"/>
  <c r="I37" i="2" s="1"/>
  <c r="G38" i="2"/>
  <c r="G39" i="2"/>
  <c r="G40" i="2"/>
  <c r="G41" i="2"/>
  <c r="H41" i="2" s="1"/>
  <c r="G42" i="2"/>
  <c r="G43" i="2"/>
  <c r="G44" i="2"/>
  <c r="G45" i="2"/>
  <c r="G46" i="2"/>
  <c r="G47" i="2"/>
  <c r="G48" i="2"/>
  <c r="G49" i="2"/>
  <c r="I49" i="2" s="1"/>
  <c r="G50" i="2"/>
  <c r="G51" i="2"/>
  <c r="G52" i="2"/>
  <c r="G53" i="2"/>
  <c r="H53" i="2" s="1"/>
  <c r="G54" i="2"/>
  <c r="I54" i="2" s="1"/>
  <c r="K54" i="2" s="1"/>
  <c r="G55" i="2"/>
  <c r="G56" i="2"/>
  <c r="G57" i="2"/>
  <c r="G58" i="2"/>
  <c r="H58" i="2" s="1"/>
  <c r="G59" i="2"/>
  <c r="H59" i="2" s="1"/>
  <c r="G60" i="2"/>
  <c r="H60" i="2" s="1"/>
  <c r="G61" i="2"/>
  <c r="H61" i="2" s="1"/>
  <c r="G62" i="2"/>
  <c r="G63" i="2"/>
  <c r="I63" i="2" s="1"/>
  <c r="G64" i="2"/>
  <c r="H64" i="2" s="1"/>
  <c r="G65" i="2"/>
  <c r="I65" i="2" s="1"/>
  <c r="G66" i="2"/>
  <c r="G67" i="2"/>
  <c r="G68" i="2"/>
  <c r="G69" i="2"/>
  <c r="G13" i="2"/>
  <c r="I13" i="2" s="1"/>
  <c r="I66" i="2"/>
  <c r="K66" i="2" s="1"/>
  <c r="I64" i="2"/>
  <c r="K64" i="2" s="1"/>
  <c r="I61" i="2"/>
  <c r="I60" i="2"/>
  <c r="I58" i="2"/>
  <c r="I56" i="2"/>
  <c r="H56" i="2"/>
  <c r="H54" i="2"/>
  <c r="I52" i="2"/>
  <c r="K52" i="2" s="1"/>
  <c r="H52" i="2"/>
  <c r="H48" i="2"/>
  <c r="I48" i="2"/>
  <c r="H46" i="2"/>
  <c r="I46" i="2"/>
  <c r="I44" i="2"/>
  <c r="H44" i="2"/>
  <c r="I42" i="2"/>
  <c r="K42" i="2" s="1"/>
  <c r="H42" i="2"/>
  <c r="I40" i="2"/>
  <c r="K40" i="2" s="1"/>
  <c r="H40" i="2"/>
  <c r="I36" i="2"/>
  <c r="J36" i="2" s="1"/>
  <c r="I34" i="2"/>
  <c r="J34" i="2" s="1"/>
  <c r="I32" i="2"/>
  <c r="H32" i="2"/>
  <c r="I30" i="2"/>
  <c r="K30" i="2" s="1"/>
  <c r="H30" i="2"/>
  <c r="I28" i="2"/>
  <c r="K28" i="2" s="1"/>
  <c r="H28" i="2"/>
  <c r="I26" i="2"/>
  <c r="K26" i="2" s="1"/>
  <c r="H26" i="2"/>
  <c r="H24" i="2"/>
  <c r="I24" i="2"/>
  <c r="H22" i="2"/>
  <c r="I22" i="2"/>
  <c r="I21" i="2"/>
  <c r="K21" i="2" s="1"/>
  <c r="I20" i="2"/>
  <c r="H18" i="2"/>
  <c r="I18" i="2"/>
  <c r="H17" i="2"/>
  <c r="H16" i="2"/>
  <c r="I16" i="2"/>
  <c r="I14" i="2"/>
  <c r="K14" i="2" s="1"/>
  <c r="H14" i="2"/>
  <c r="M30" i="11" l="1"/>
  <c r="Q30" i="11" s="1"/>
  <c r="N30" i="11"/>
  <c r="O29" i="11"/>
  <c r="R29" i="11" s="1"/>
  <c r="P29" i="11"/>
  <c r="T29" i="11" s="1"/>
  <c r="S29" i="11"/>
  <c r="U29" i="11" s="1"/>
  <c r="K28" i="10"/>
  <c r="J28" i="10"/>
  <c r="N28" i="10" s="1"/>
  <c r="G29" i="10"/>
  <c r="F41" i="10" s="1"/>
  <c r="H28" i="10"/>
  <c r="I29" i="10" s="1"/>
  <c r="M27" i="10"/>
  <c r="Q27" i="10" s="1"/>
  <c r="L27" i="10"/>
  <c r="O27" i="10" s="1"/>
  <c r="P27" i="10"/>
  <c r="I19" i="2"/>
  <c r="K19" i="2" s="1"/>
  <c r="H19" i="2"/>
  <c r="H23" i="2"/>
  <c r="I35" i="2"/>
  <c r="K35" i="2" s="1"/>
  <c r="N17" i="2"/>
  <c r="N21" i="2"/>
  <c r="N25" i="2"/>
  <c r="N29" i="2"/>
  <c r="N20" i="2"/>
  <c r="N28" i="2"/>
  <c r="N14" i="2"/>
  <c r="P14" i="2" s="1"/>
  <c r="N18" i="2"/>
  <c r="N22" i="2"/>
  <c r="N26" i="2"/>
  <c r="N30" i="2"/>
  <c r="N15" i="2"/>
  <c r="N19" i="2"/>
  <c r="N23" i="2"/>
  <c r="N27" i="2"/>
  <c r="K13" i="2"/>
  <c r="N16" i="2"/>
  <c r="N24" i="2"/>
  <c r="N13" i="2"/>
  <c r="P13" i="2" s="1"/>
  <c r="I51" i="2"/>
  <c r="H51" i="2"/>
  <c r="H63" i="2"/>
  <c r="J13" i="2"/>
  <c r="I47" i="2"/>
  <c r="K47" i="2" s="1"/>
  <c r="H47" i="2"/>
  <c r="I39" i="2"/>
  <c r="J39" i="2" s="1"/>
  <c r="H39" i="2"/>
  <c r="I59" i="2"/>
  <c r="K59" i="2" s="1"/>
  <c r="J40" i="2"/>
  <c r="H13" i="2"/>
  <c r="G9" i="5"/>
  <c r="H10" i="5" s="1"/>
  <c r="J10" i="5" s="1"/>
  <c r="G9" i="3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H68" i="3" s="1"/>
  <c r="G9" i="6"/>
  <c r="G10" i="6" s="1"/>
  <c r="I9" i="6"/>
  <c r="K9" i="6" s="1"/>
  <c r="P9" i="6" s="1"/>
  <c r="P8" i="6"/>
  <c r="L8" i="6"/>
  <c r="M8" i="6"/>
  <c r="J8" i="6"/>
  <c r="I9" i="5"/>
  <c r="J9" i="5"/>
  <c r="O8" i="5"/>
  <c r="Q8" i="5" s="1"/>
  <c r="K8" i="5"/>
  <c r="L8" i="5"/>
  <c r="O9" i="5"/>
  <c r="I10" i="5"/>
  <c r="I8" i="5"/>
  <c r="G10" i="5"/>
  <c r="N8" i="4"/>
  <c r="O8" i="4"/>
  <c r="H11" i="4"/>
  <c r="G11" i="4"/>
  <c r="H9" i="4"/>
  <c r="H10" i="4"/>
  <c r="L8" i="4"/>
  <c r="I8" i="4"/>
  <c r="O9" i="3"/>
  <c r="O8" i="3"/>
  <c r="L8" i="3"/>
  <c r="K8" i="3"/>
  <c r="I8" i="3"/>
  <c r="I9" i="3"/>
  <c r="L9" i="3"/>
  <c r="K9" i="3"/>
  <c r="J28" i="2"/>
  <c r="H37" i="2"/>
  <c r="I41" i="2"/>
  <c r="K41" i="2" s="1"/>
  <c r="J42" i="2"/>
  <c r="J52" i="2"/>
  <c r="H65" i="2"/>
  <c r="J23" i="2"/>
  <c r="I29" i="2"/>
  <c r="N33" i="2" s="1"/>
  <c r="P33" i="2" s="1"/>
  <c r="J30" i="2"/>
  <c r="J47" i="2"/>
  <c r="H49" i="2"/>
  <c r="I53" i="2"/>
  <c r="J54" i="2"/>
  <c r="J64" i="2"/>
  <c r="J59" i="2"/>
  <c r="J15" i="2"/>
  <c r="K15" i="2"/>
  <c r="K17" i="2"/>
  <c r="J17" i="2"/>
  <c r="J25" i="2"/>
  <c r="K25" i="2"/>
  <c r="J22" i="2"/>
  <c r="K22" i="2"/>
  <c r="J24" i="2"/>
  <c r="K24" i="2"/>
  <c r="J29" i="2"/>
  <c r="K29" i="2"/>
  <c r="J20" i="2"/>
  <c r="K20" i="2"/>
  <c r="J27" i="2"/>
  <c r="K27" i="2"/>
  <c r="K16" i="2"/>
  <c r="J16" i="2"/>
  <c r="K18" i="2"/>
  <c r="J18" i="2"/>
  <c r="K44" i="2"/>
  <c r="J44" i="2"/>
  <c r="K51" i="2"/>
  <c r="J51" i="2"/>
  <c r="I67" i="2"/>
  <c r="H67" i="2"/>
  <c r="J14" i="2"/>
  <c r="H15" i="2"/>
  <c r="J19" i="2"/>
  <c r="H20" i="2"/>
  <c r="J21" i="2"/>
  <c r="H25" i="2"/>
  <c r="J26" i="2"/>
  <c r="H27" i="2"/>
  <c r="H36" i="2"/>
  <c r="K49" i="2"/>
  <c r="J49" i="2"/>
  <c r="K56" i="2"/>
  <c r="J56" i="2"/>
  <c r="K63" i="2"/>
  <c r="J63" i="2"/>
  <c r="J66" i="2"/>
  <c r="I31" i="2"/>
  <c r="N57" i="2" s="1"/>
  <c r="P57" i="2" s="1"/>
  <c r="H31" i="2"/>
  <c r="K37" i="2"/>
  <c r="J37" i="2"/>
  <c r="I62" i="2"/>
  <c r="H62" i="2"/>
  <c r="K36" i="2"/>
  <c r="I38" i="2"/>
  <c r="H38" i="2"/>
  <c r="I45" i="2"/>
  <c r="H45" i="2"/>
  <c r="K46" i="2"/>
  <c r="J46" i="2"/>
  <c r="K48" i="2"/>
  <c r="J48" i="2"/>
  <c r="K61" i="2"/>
  <c r="J61" i="2"/>
  <c r="I55" i="2"/>
  <c r="H55" i="2"/>
  <c r="K65" i="2"/>
  <c r="J65" i="2"/>
  <c r="K32" i="2"/>
  <c r="J32" i="2"/>
  <c r="I33" i="2"/>
  <c r="H33" i="2"/>
  <c r="K34" i="2"/>
  <c r="K39" i="2"/>
  <c r="I43" i="2"/>
  <c r="H43" i="2"/>
  <c r="I50" i="2"/>
  <c r="H50" i="2"/>
  <c r="K53" i="2"/>
  <c r="J53" i="2"/>
  <c r="I57" i="2"/>
  <c r="H57" i="2"/>
  <c r="K58" i="2"/>
  <c r="J58" i="2"/>
  <c r="K60" i="2"/>
  <c r="J60" i="2"/>
  <c r="H66" i="2"/>
  <c r="I11" i="1"/>
  <c r="G68" i="1"/>
  <c r="G12" i="1"/>
  <c r="H12" i="1" s="1"/>
  <c r="G13" i="1"/>
  <c r="H13" i="1" s="1"/>
  <c r="G14" i="1"/>
  <c r="I14" i="1" s="1"/>
  <c r="K14" i="1" s="1"/>
  <c r="G15" i="1"/>
  <c r="I15" i="1" s="1"/>
  <c r="K15" i="1" s="1"/>
  <c r="G16" i="1"/>
  <c r="H16" i="1" s="1"/>
  <c r="G17" i="1"/>
  <c r="H17" i="1" s="1"/>
  <c r="G18" i="1"/>
  <c r="I18" i="1" s="1"/>
  <c r="K18" i="1" s="1"/>
  <c r="G19" i="1"/>
  <c r="I19" i="1" s="1"/>
  <c r="K19" i="1" s="1"/>
  <c r="G20" i="1"/>
  <c r="H20" i="1" s="1"/>
  <c r="G21" i="1"/>
  <c r="H21" i="1" s="1"/>
  <c r="G22" i="1"/>
  <c r="I22" i="1" s="1"/>
  <c r="K22" i="1" s="1"/>
  <c r="G23" i="1"/>
  <c r="H23" i="1" s="1"/>
  <c r="G24" i="1"/>
  <c r="I24" i="1" s="1"/>
  <c r="K24" i="1" s="1"/>
  <c r="G25" i="1"/>
  <c r="H25" i="1" s="1"/>
  <c r="G26" i="1"/>
  <c r="I26" i="1" s="1"/>
  <c r="K26" i="1" s="1"/>
  <c r="G27" i="1"/>
  <c r="I27" i="1" s="1"/>
  <c r="K27" i="1" s="1"/>
  <c r="G28" i="1"/>
  <c r="H28" i="1" s="1"/>
  <c r="G29" i="1"/>
  <c r="H29" i="1" s="1"/>
  <c r="G30" i="1"/>
  <c r="I30" i="1" s="1"/>
  <c r="K30" i="1" s="1"/>
  <c r="G31" i="1"/>
  <c r="H31" i="1" s="1"/>
  <c r="G32" i="1"/>
  <c r="H32" i="1" s="1"/>
  <c r="G33" i="1"/>
  <c r="H33" i="1" s="1"/>
  <c r="G34" i="1"/>
  <c r="I34" i="1" s="1"/>
  <c r="K34" i="1" s="1"/>
  <c r="G35" i="1"/>
  <c r="I35" i="1" s="1"/>
  <c r="K35" i="1" s="1"/>
  <c r="G36" i="1"/>
  <c r="H36" i="1" s="1"/>
  <c r="G37" i="1"/>
  <c r="H37" i="1" s="1"/>
  <c r="G38" i="1"/>
  <c r="I38" i="1" s="1"/>
  <c r="K38" i="1" s="1"/>
  <c r="G39" i="1"/>
  <c r="H39" i="1" s="1"/>
  <c r="G40" i="1"/>
  <c r="I40" i="1" s="1"/>
  <c r="K40" i="1" s="1"/>
  <c r="G41" i="1"/>
  <c r="H41" i="1" s="1"/>
  <c r="G42" i="1"/>
  <c r="I42" i="1" s="1"/>
  <c r="K42" i="1" s="1"/>
  <c r="G43" i="1"/>
  <c r="I43" i="1" s="1"/>
  <c r="K43" i="1" s="1"/>
  <c r="G44" i="1"/>
  <c r="H44" i="1" s="1"/>
  <c r="G45" i="1"/>
  <c r="H45" i="1" s="1"/>
  <c r="G46" i="1"/>
  <c r="I46" i="1" s="1"/>
  <c r="K46" i="1" s="1"/>
  <c r="G47" i="1"/>
  <c r="H47" i="1" s="1"/>
  <c r="G48" i="1"/>
  <c r="H48" i="1" s="1"/>
  <c r="G49" i="1"/>
  <c r="H49" i="1" s="1"/>
  <c r="G50" i="1"/>
  <c r="I50" i="1" s="1"/>
  <c r="K50" i="1" s="1"/>
  <c r="G51" i="1"/>
  <c r="I51" i="1" s="1"/>
  <c r="K51" i="1" s="1"/>
  <c r="G52" i="1"/>
  <c r="H52" i="1" s="1"/>
  <c r="G53" i="1"/>
  <c r="H53" i="1" s="1"/>
  <c r="G54" i="1"/>
  <c r="I54" i="1" s="1"/>
  <c r="K54" i="1" s="1"/>
  <c r="G55" i="1"/>
  <c r="H55" i="1" s="1"/>
  <c r="G56" i="1"/>
  <c r="I56" i="1" s="1"/>
  <c r="K56" i="1" s="1"/>
  <c r="G57" i="1"/>
  <c r="H57" i="1" s="1"/>
  <c r="G58" i="1"/>
  <c r="I58" i="1" s="1"/>
  <c r="K58" i="1" s="1"/>
  <c r="G59" i="1"/>
  <c r="I59" i="1" s="1"/>
  <c r="K59" i="1" s="1"/>
  <c r="G60" i="1"/>
  <c r="H60" i="1" s="1"/>
  <c r="G61" i="1"/>
  <c r="H61" i="1" s="1"/>
  <c r="G62" i="1"/>
  <c r="I62" i="1" s="1"/>
  <c r="K62" i="1" s="1"/>
  <c r="G63" i="1"/>
  <c r="H63" i="1" s="1"/>
  <c r="G64" i="1"/>
  <c r="H64" i="1" s="1"/>
  <c r="G65" i="1"/>
  <c r="H65" i="1" s="1"/>
  <c r="G66" i="1"/>
  <c r="I66" i="1" s="1"/>
  <c r="K66" i="1" s="1"/>
  <c r="G67" i="1"/>
  <c r="I67" i="1" s="1"/>
  <c r="K67" i="1" s="1"/>
  <c r="H11" i="1"/>
  <c r="M31" i="11" l="1"/>
  <c r="Q31" i="11" s="1"/>
  <c r="N31" i="11"/>
  <c r="P30" i="11"/>
  <c r="T30" i="11" s="1"/>
  <c r="O30" i="11"/>
  <c r="R30" i="11" s="1"/>
  <c r="S30" i="11"/>
  <c r="U30" i="11" s="1"/>
  <c r="K29" i="10"/>
  <c r="J29" i="10"/>
  <c r="N29" i="10" s="1"/>
  <c r="G30" i="10"/>
  <c r="F42" i="10" s="1"/>
  <c r="H29" i="10"/>
  <c r="I30" i="10" s="1"/>
  <c r="M28" i="10"/>
  <c r="Q28" i="10" s="1"/>
  <c r="L28" i="10"/>
  <c r="O28" i="10" s="1"/>
  <c r="P28" i="10"/>
  <c r="J9" i="6"/>
  <c r="H10" i="3"/>
  <c r="H18" i="3"/>
  <c r="H19" i="3"/>
  <c r="H16" i="3"/>
  <c r="I16" i="3" s="1"/>
  <c r="H11" i="3"/>
  <c r="I11" i="3" s="1"/>
  <c r="N67" i="2"/>
  <c r="P67" i="2" s="1"/>
  <c r="P19" i="2"/>
  <c r="N46" i="2"/>
  <c r="P46" i="2" s="1"/>
  <c r="N61" i="2"/>
  <c r="P61" i="2" s="1"/>
  <c r="L15" i="2"/>
  <c r="L19" i="2"/>
  <c r="L23" i="2"/>
  <c r="L27" i="2"/>
  <c r="L31" i="2"/>
  <c r="L35" i="2"/>
  <c r="L39" i="2"/>
  <c r="L43" i="2"/>
  <c r="L47" i="2"/>
  <c r="L51" i="2"/>
  <c r="L55" i="2"/>
  <c r="L59" i="2"/>
  <c r="L63" i="2"/>
  <c r="L67" i="2"/>
  <c r="L16" i="2"/>
  <c r="L20" i="2"/>
  <c r="L24" i="2"/>
  <c r="L28" i="2"/>
  <c r="L32" i="2"/>
  <c r="L36" i="2"/>
  <c r="L40" i="2"/>
  <c r="L44" i="2"/>
  <c r="L48" i="2"/>
  <c r="L52" i="2"/>
  <c r="L56" i="2"/>
  <c r="L60" i="2"/>
  <c r="L64" i="2"/>
  <c r="L13" i="2"/>
  <c r="L17" i="2"/>
  <c r="L21" i="2"/>
  <c r="L25" i="2"/>
  <c r="L29" i="2"/>
  <c r="L33" i="2"/>
  <c r="L37" i="2"/>
  <c r="L41" i="2"/>
  <c r="L45" i="2"/>
  <c r="L49" i="2"/>
  <c r="L53" i="2"/>
  <c r="L57" i="2"/>
  <c r="L61" i="2"/>
  <c r="L65" i="2"/>
  <c r="L18" i="2"/>
  <c r="L34" i="2"/>
  <c r="L50" i="2"/>
  <c r="L66" i="2"/>
  <c r="L22" i="2"/>
  <c r="L38" i="2"/>
  <c r="L54" i="2"/>
  <c r="L14" i="2"/>
  <c r="L46" i="2"/>
  <c r="L26" i="2"/>
  <c r="L42" i="2"/>
  <c r="L58" i="2"/>
  <c r="L30" i="2"/>
  <c r="L62" i="2"/>
  <c r="N60" i="2"/>
  <c r="P60" i="2" s="1"/>
  <c r="N63" i="2"/>
  <c r="P63" i="2" s="1"/>
  <c r="P15" i="2"/>
  <c r="P26" i="2"/>
  <c r="N64" i="2"/>
  <c r="P64" i="2" s="1"/>
  <c r="N41" i="2"/>
  <c r="P41" i="2" s="1"/>
  <c r="J41" i="2"/>
  <c r="N52" i="2"/>
  <c r="P52" i="2" s="1"/>
  <c r="P16" i="2"/>
  <c r="N59" i="2"/>
  <c r="P59" i="2" s="1"/>
  <c r="N43" i="2"/>
  <c r="P43" i="2" s="1"/>
  <c r="P27" i="2"/>
  <c r="N40" i="2"/>
  <c r="P40" i="2" s="1"/>
  <c r="N54" i="2"/>
  <c r="P54" i="2" s="1"/>
  <c r="N38" i="2"/>
  <c r="P38" i="2" s="1"/>
  <c r="P22" i="2"/>
  <c r="N56" i="2"/>
  <c r="P56" i="2" s="1"/>
  <c r="P20" i="2"/>
  <c r="N53" i="2"/>
  <c r="P53" i="2" s="1"/>
  <c r="N37" i="2"/>
  <c r="P37" i="2" s="1"/>
  <c r="P21" i="2"/>
  <c r="M14" i="2"/>
  <c r="M18" i="2"/>
  <c r="M22" i="2"/>
  <c r="M26" i="2"/>
  <c r="M30" i="2"/>
  <c r="M17" i="2"/>
  <c r="M15" i="2"/>
  <c r="M19" i="2"/>
  <c r="M23" i="2"/>
  <c r="M27" i="2"/>
  <c r="M16" i="2"/>
  <c r="M20" i="2"/>
  <c r="M24" i="2"/>
  <c r="M28" i="2"/>
  <c r="M36" i="2"/>
  <c r="M13" i="2"/>
  <c r="M25" i="2"/>
  <c r="M21" i="2"/>
  <c r="M29" i="2"/>
  <c r="N32" i="2"/>
  <c r="P32" i="2" s="1"/>
  <c r="N51" i="2"/>
  <c r="P51" i="2" s="1"/>
  <c r="N35" i="2"/>
  <c r="P35" i="2" s="1"/>
  <c r="N62" i="2"/>
  <c r="P62" i="2" s="1"/>
  <c r="P30" i="2"/>
  <c r="N36" i="2"/>
  <c r="P36" i="2" s="1"/>
  <c r="N45" i="2"/>
  <c r="P45" i="2" s="1"/>
  <c r="P29" i="2"/>
  <c r="J35" i="2"/>
  <c r="P24" i="2"/>
  <c r="N47" i="2"/>
  <c r="P47" i="2" s="1"/>
  <c r="N31" i="2"/>
  <c r="P31" i="2" s="1"/>
  <c r="N58" i="2"/>
  <c r="P58" i="2" s="1"/>
  <c r="N42" i="2"/>
  <c r="P42" i="2" s="1"/>
  <c r="P28" i="2"/>
  <c r="P25" i="2"/>
  <c r="N44" i="2"/>
  <c r="P44" i="2" s="1"/>
  <c r="O16" i="2"/>
  <c r="O20" i="2"/>
  <c r="O24" i="2"/>
  <c r="O28" i="2"/>
  <c r="O13" i="2"/>
  <c r="O15" i="2"/>
  <c r="O23" i="2"/>
  <c r="O17" i="2"/>
  <c r="O21" i="2"/>
  <c r="O25" i="2"/>
  <c r="O29" i="2"/>
  <c r="O14" i="2"/>
  <c r="O18" i="2"/>
  <c r="O22" i="2"/>
  <c r="O26" i="2"/>
  <c r="O30" i="2"/>
  <c r="O19" i="2"/>
  <c r="O27" i="2"/>
  <c r="N55" i="2"/>
  <c r="P55" i="2" s="1"/>
  <c r="N39" i="2"/>
  <c r="P39" i="2" s="1"/>
  <c r="P23" i="2"/>
  <c r="N66" i="2"/>
  <c r="P66" i="2" s="1"/>
  <c r="N50" i="2"/>
  <c r="P50" i="2" s="1"/>
  <c r="N34" i="2"/>
  <c r="P34" i="2" s="1"/>
  <c r="P18" i="2"/>
  <c r="N48" i="2"/>
  <c r="P48" i="2" s="1"/>
  <c r="N65" i="2"/>
  <c r="P65" i="2" s="1"/>
  <c r="N49" i="2"/>
  <c r="P49" i="2" s="1"/>
  <c r="P17" i="2"/>
  <c r="I52" i="1"/>
  <c r="K52" i="1" s="1"/>
  <c r="I20" i="1"/>
  <c r="K20" i="1" s="1"/>
  <c r="H24" i="1"/>
  <c r="I44" i="1"/>
  <c r="K44" i="1" s="1"/>
  <c r="I12" i="1"/>
  <c r="K12" i="1" s="1"/>
  <c r="I36" i="1"/>
  <c r="K36" i="1" s="1"/>
  <c r="H56" i="1"/>
  <c r="I60" i="1"/>
  <c r="K60" i="1" s="1"/>
  <c r="I28" i="1"/>
  <c r="K28" i="1" s="1"/>
  <c r="H40" i="1"/>
  <c r="Q9" i="5"/>
  <c r="H22" i="3"/>
  <c r="J22" i="3" s="1"/>
  <c r="H24" i="3"/>
  <c r="H23" i="3"/>
  <c r="J23" i="3" s="1"/>
  <c r="H20" i="3"/>
  <c r="I20" i="3" s="1"/>
  <c r="H42" i="3"/>
  <c r="J42" i="3" s="1"/>
  <c r="H14" i="3"/>
  <c r="H12" i="3"/>
  <c r="I12" i="3" s="1"/>
  <c r="H15" i="3"/>
  <c r="I15" i="3" s="1"/>
  <c r="H13" i="3"/>
  <c r="I13" i="3" s="1"/>
  <c r="H50" i="3"/>
  <c r="H27" i="3"/>
  <c r="I27" i="3" s="1"/>
  <c r="H28" i="3"/>
  <c r="I28" i="3" s="1"/>
  <c r="H26" i="3"/>
  <c r="I26" i="3" s="1"/>
  <c r="H39" i="3"/>
  <c r="H30" i="3"/>
  <c r="I30" i="3" s="1"/>
  <c r="H43" i="3"/>
  <c r="J43" i="3" s="1"/>
  <c r="H17" i="3"/>
  <c r="J17" i="3" s="1"/>
  <c r="H21" i="3"/>
  <c r="H34" i="3"/>
  <c r="I34" i="3" s="1"/>
  <c r="H66" i="3"/>
  <c r="J66" i="3" s="1"/>
  <c r="H32" i="3"/>
  <c r="I32" i="3" s="1"/>
  <c r="H61" i="3"/>
  <c r="H31" i="3"/>
  <c r="I31" i="3" s="1"/>
  <c r="H51" i="3"/>
  <c r="J51" i="3" s="1"/>
  <c r="H60" i="3"/>
  <c r="J60" i="3" s="1"/>
  <c r="H25" i="3"/>
  <c r="H38" i="3"/>
  <c r="J38" i="3" s="1"/>
  <c r="H40" i="3"/>
  <c r="J40" i="3" s="1"/>
  <c r="H35" i="3"/>
  <c r="I35" i="3" s="1"/>
  <c r="H55" i="3"/>
  <c r="H33" i="3"/>
  <c r="I33" i="3" s="1"/>
  <c r="H54" i="3"/>
  <c r="J54" i="3" s="1"/>
  <c r="H48" i="3"/>
  <c r="J48" i="3" s="1"/>
  <c r="H45" i="3"/>
  <c r="H59" i="3"/>
  <c r="J59" i="3" s="1"/>
  <c r="H44" i="3"/>
  <c r="I44" i="3" s="1"/>
  <c r="H41" i="3"/>
  <c r="J41" i="3" s="1"/>
  <c r="H58" i="3"/>
  <c r="H64" i="3"/>
  <c r="I64" i="3" s="1"/>
  <c r="H53" i="3"/>
  <c r="J53" i="3" s="1"/>
  <c r="H67" i="3"/>
  <c r="J67" i="3" s="1"/>
  <c r="H52" i="3"/>
  <c r="H49" i="3"/>
  <c r="J49" i="3" s="1"/>
  <c r="H46" i="3"/>
  <c r="I46" i="3" s="1"/>
  <c r="H62" i="3"/>
  <c r="J62" i="3" s="1"/>
  <c r="H56" i="3"/>
  <c r="J56" i="3" s="1"/>
  <c r="H37" i="3"/>
  <c r="J37" i="3" s="1"/>
  <c r="H65" i="3"/>
  <c r="J65" i="3" s="1"/>
  <c r="H47" i="3"/>
  <c r="J47" i="3" s="1"/>
  <c r="H63" i="3"/>
  <c r="I63" i="3" s="1"/>
  <c r="H36" i="3"/>
  <c r="I36" i="3" s="1"/>
  <c r="H29" i="3"/>
  <c r="J29" i="3" s="1"/>
  <c r="H57" i="3"/>
  <c r="J57" i="3" s="1"/>
  <c r="H9" i="6"/>
  <c r="H10" i="6" s="1"/>
  <c r="I11" i="6" s="1"/>
  <c r="N9" i="6"/>
  <c r="N8" i="6"/>
  <c r="R8" i="6"/>
  <c r="G11" i="6"/>
  <c r="O8" i="6"/>
  <c r="Q8" i="6"/>
  <c r="M9" i="6"/>
  <c r="L9" i="6"/>
  <c r="R9" i="6"/>
  <c r="M10" i="5"/>
  <c r="M9" i="5"/>
  <c r="M8" i="5"/>
  <c r="O10" i="5"/>
  <c r="Q10" i="5" s="1"/>
  <c r="N8" i="5"/>
  <c r="H11" i="5"/>
  <c r="G11" i="5"/>
  <c r="L10" i="5"/>
  <c r="K10" i="5"/>
  <c r="P8" i="5"/>
  <c r="L9" i="5"/>
  <c r="P9" i="5" s="1"/>
  <c r="K9" i="5"/>
  <c r="N9" i="5" s="1"/>
  <c r="J11" i="4"/>
  <c r="I11" i="4"/>
  <c r="H12" i="4"/>
  <c r="G12" i="4"/>
  <c r="M8" i="4"/>
  <c r="J10" i="4"/>
  <c r="I10" i="4"/>
  <c r="P8" i="4"/>
  <c r="J9" i="4"/>
  <c r="I9" i="4"/>
  <c r="Q8" i="4"/>
  <c r="I10" i="3"/>
  <c r="J10" i="3"/>
  <c r="I42" i="3"/>
  <c r="J25" i="3"/>
  <c r="I25" i="3"/>
  <c r="I14" i="3"/>
  <c r="J14" i="3"/>
  <c r="I24" i="3"/>
  <c r="J24" i="3"/>
  <c r="I56" i="3"/>
  <c r="P9" i="3"/>
  <c r="P8" i="3"/>
  <c r="I18" i="3"/>
  <c r="J18" i="3"/>
  <c r="J50" i="3"/>
  <c r="I50" i="3"/>
  <c r="J45" i="3"/>
  <c r="I45" i="3"/>
  <c r="I19" i="3"/>
  <c r="J19" i="3"/>
  <c r="N9" i="3"/>
  <c r="N8" i="3"/>
  <c r="J26" i="3"/>
  <c r="J58" i="3"/>
  <c r="I58" i="3"/>
  <c r="J61" i="3"/>
  <c r="I61" i="3"/>
  <c r="J15" i="3"/>
  <c r="J63" i="3"/>
  <c r="J13" i="3"/>
  <c r="I22" i="3"/>
  <c r="I38" i="3"/>
  <c r="Q9" i="3"/>
  <c r="M9" i="3"/>
  <c r="Q8" i="3"/>
  <c r="M8" i="3"/>
  <c r="I39" i="3"/>
  <c r="J39" i="3"/>
  <c r="I55" i="3"/>
  <c r="J55" i="3"/>
  <c r="J52" i="3"/>
  <c r="I52" i="3"/>
  <c r="J21" i="3"/>
  <c r="I21" i="3"/>
  <c r="J43" i="2"/>
  <c r="K43" i="2"/>
  <c r="J55" i="2"/>
  <c r="K55" i="2"/>
  <c r="J45" i="2"/>
  <c r="K45" i="2"/>
  <c r="J38" i="2"/>
  <c r="M43" i="2" s="1"/>
  <c r="K38" i="2"/>
  <c r="J62" i="2"/>
  <c r="K62" i="2"/>
  <c r="K31" i="2"/>
  <c r="O32" i="2" s="1"/>
  <c r="J31" i="2"/>
  <c r="M46" i="2" s="1"/>
  <c r="J57" i="2"/>
  <c r="K57" i="2"/>
  <c r="J50" i="2"/>
  <c r="K50" i="2"/>
  <c r="J33" i="2"/>
  <c r="K33" i="2"/>
  <c r="J67" i="2"/>
  <c r="K67" i="2"/>
  <c r="L11" i="1"/>
  <c r="I65" i="1"/>
  <c r="K65" i="1" s="1"/>
  <c r="I57" i="1"/>
  <c r="K57" i="1" s="1"/>
  <c r="I49" i="1"/>
  <c r="K49" i="1" s="1"/>
  <c r="I41" i="1"/>
  <c r="K41" i="1" s="1"/>
  <c r="I33" i="1"/>
  <c r="K33" i="1" s="1"/>
  <c r="I25" i="1"/>
  <c r="K25" i="1" s="1"/>
  <c r="I17" i="1"/>
  <c r="K17" i="1" s="1"/>
  <c r="I64" i="1"/>
  <c r="K64" i="1" s="1"/>
  <c r="I48" i="1"/>
  <c r="K48" i="1" s="1"/>
  <c r="I32" i="1"/>
  <c r="K32" i="1" s="1"/>
  <c r="I16" i="1"/>
  <c r="K16" i="1" s="1"/>
  <c r="J11" i="1"/>
  <c r="M11" i="1" s="1"/>
  <c r="N12" i="1"/>
  <c r="P12" i="1" s="1"/>
  <c r="N11" i="1"/>
  <c r="P11" i="1" s="1"/>
  <c r="K11" i="1"/>
  <c r="I61" i="1"/>
  <c r="K61" i="1" s="1"/>
  <c r="I53" i="1"/>
  <c r="K53" i="1" s="1"/>
  <c r="I45" i="1"/>
  <c r="K45" i="1" s="1"/>
  <c r="I37" i="1"/>
  <c r="K37" i="1" s="1"/>
  <c r="I29" i="1"/>
  <c r="K29" i="1" s="1"/>
  <c r="I21" i="1"/>
  <c r="K21" i="1" s="1"/>
  <c r="I13" i="1"/>
  <c r="K13" i="1" s="1"/>
  <c r="O18" i="1" s="1"/>
  <c r="L13" i="1"/>
  <c r="L12" i="1"/>
  <c r="L16" i="1"/>
  <c r="J67" i="1"/>
  <c r="J59" i="1"/>
  <c r="J51" i="1"/>
  <c r="J43" i="1"/>
  <c r="J35" i="1"/>
  <c r="J27" i="1"/>
  <c r="J19" i="1"/>
  <c r="J15" i="1"/>
  <c r="J66" i="1"/>
  <c r="J62" i="1"/>
  <c r="J58" i="1"/>
  <c r="J54" i="1"/>
  <c r="J50" i="1"/>
  <c r="J46" i="1"/>
  <c r="J42" i="1"/>
  <c r="J38" i="1"/>
  <c r="J34" i="1"/>
  <c r="J30" i="1"/>
  <c r="J26" i="1"/>
  <c r="J22" i="1"/>
  <c r="J18" i="1"/>
  <c r="J14" i="1"/>
  <c r="H67" i="1"/>
  <c r="H59" i="1"/>
  <c r="H51" i="1"/>
  <c r="H43" i="1"/>
  <c r="H35" i="1"/>
  <c r="H27" i="1"/>
  <c r="H19" i="1"/>
  <c r="H15" i="1"/>
  <c r="I63" i="1"/>
  <c r="K63" i="1" s="1"/>
  <c r="I55" i="1"/>
  <c r="K55" i="1" s="1"/>
  <c r="I47" i="1"/>
  <c r="K47" i="1" s="1"/>
  <c r="I39" i="1"/>
  <c r="K39" i="1" s="1"/>
  <c r="I31" i="1"/>
  <c r="K31" i="1" s="1"/>
  <c r="I23" i="1"/>
  <c r="K23" i="1" s="1"/>
  <c r="H66" i="1"/>
  <c r="H62" i="1"/>
  <c r="H58" i="1"/>
  <c r="H54" i="1"/>
  <c r="H50" i="1"/>
  <c r="H46" i="1"/>
  <c r="H42" i="1"/>
  <c r="H38" i="1"/>
  <c r="H34" i="1"/>
  <c r="H30" i="1"/>
  <c r="H26" i="1"/>
  <c r="H22" i="1"/>
  <c r="H18" i="1"/>
  <c r="H14" i="1"/>
  <c r="L14" i="1" s="1"/>
  <c r="J61" i="1"/>
  <c r="J49" i="1"/>
  <c r="J41" i="1"/>
  <c r="J37" i="1"/>
  <c r="J29" i="1"/>
  <c r="J17" i="1"/>
  <c r="J64" i="1"/>
  <c r="J56" i="1"/>
  <c r="J52" i="1"/>
  <c r="J40" i="1"/>
  <c r="J36" i="1"/>
  <c r="J28" i="1"/>
  <c r="J24" i="1"/>
  <c r="J20" i="1"/>
  <c r="J16" i="1"/>
  <c r="J12" i="1"/>
  <c r="M32" i="11" l="1"/>
  <c r="Q32" i="11" s="1"/>
  <c r="N32" i="11"/>
  <c r="P31" i="11"/>
  <c r="T31" i="11" s="1"/>
  <c r="O31" i="11"/>
  <c r="R31" i="11" s="1"/>
  <c r="S31" i="11"/>
  <c r="U31" i="11" s="1"/>
  <c r="K30" i="10"/>
  <c r="J30" i="10"/>
  <c r="N30" i="10" s="1"/>
  <c r="G31" i="10"/>
  <c r="F43" i="10" s="1"/>
  <c r="H30" i="10"/>
  <c r="I31" i="10" s="1"/>
  <c r="M29" i="10"/>
  <c r="Q29" i="10" s="1"/>
  <c r="L29" i="10"/>
  <c r="O29" i="10" s="1"/>
  <c r="P29" i="10"/>
  <c r="J30" i="3"/>
  <c r="J34" i="3"/>
  <c r="J27" i="3"/>
  <c r="J33" i="3"/>
  <c r="K33" i="3" s="1"/>
  <c r="J31" i="3"/>
  <c r="J16" i="3"/>
  <c r="I23" i="3"/>
  <c r="J12" i="3"/>
  <c r="O14" i="3" s="1"/>
  <c r="Q14" i="3" s="1"/>
  <c r="I66" i="3"/>
  <c r="I65" i="3"/>
  <c r="J11" i="3"/>
  <c r="I40" i="3"/>
  <c r="M63" i="3" s="1"/>
  <c r="J44" i="3"/>
  <c r="K44" i="3" s="1"/>
  <c r="O62" i="2"/>
  <c r="O56" i="2"/>
  <c r="M65" i="2"/>
  <c r="M52" i="2"/>
  <c r="O43" i="2"/>
  <c r="O66" i="2"/>
  <c r="O50" i="2"/>
  <c r="O34" i="2"/>
  <c r="O57" i="2"/>
  <c r="O41" i="2"/>
  <c r="O59" i="2"/>
  <c r="O60" i="2"/>
  <c r="O44" i="2"/>
  <c r="M45" i="2"/>
  <c r="M41" i="2"/>
  <c r="M56" i="2"/>
  <c r="M40" i="2"/>
  <c r="M63" i="2"/>
  <c r="M47" i="2"/>
  <c r="M31" i="2"/>
  <c r="M58" i="2"/>
  <c r="M42" i="2"/>
  <c r="O35" i="2"/>
  <c r="O46" i="2"/>
  <c r="O53" i="2"/>
  <c r="O51" i="2"/>
  <c r="O40" i="2"/>
  <c r="M59" i="2"/>
  <c r="M54" i="2"/>
  <c r="M38" i="2"/>
  <c r="O55" i="2"/>
  <c r="O58" i="2"/>
  <c r="O42" i="2"/>
  <c r="O65" i="2"/>
  <c r="O49" i="2"/>
  <c r="O33" i="2"/>
  <c r="O39" i="2"/>
  <c r="O52" i="2"/>
  <c r="O36" i="2"/>
  <c r="M33" i="2"/>
  <c r="M49" i="2"/>
  <c r="M53" i="2"/>
  <c r="M64" i="2"/>
  <c r="M48" i="2"/>
  <c r="M32" i="2"/>
  <c r="M55" i="2"/>
  <c r="M39" i="2"/>
  <c r="M66" i="2"/>
  <c r="M50" i="2"/>
  <c r="M34" i="2"/>
  <c r="O63" i="2"/>
  <c r="O37" i="2"/>
  <c r="O47" i="2"/>
  <c r="O54" i="2"/>
  <c r="O38" i="2"/>
  <c r="O61" i="2"/>
  <c r="O45" i="2"/>
  <c r="O67" i="2"/>
  <c r="O31" i="2"/>
  <c r="O64" i="2"/>
  <c r="O48" i="2"/>
  <c r="M61" i="2"/>
  <c r="M57" i="2"/>
  <c r="M37" i="2"/>
  <c r="M60" i="2"/>
  <c r="M44" i="2"/>
  <c r="M67" i="2"/>
  <c r="M51" i="2"/>
  <c r="M35" i="2"/>
  <c r="M62" i="2"/>
  <c r="J21" i="1"/>
  <c r="J65" i="1"/>
  <c r="J60" i="1"/>
  <c r="J44" i="1"/>
  <c r="J48" i="1"/>
  <c r="J33" i="1"/>
  <c r="J53" i="1"/>
  <c r="J28" i="3"/>
  <c r="I53" i="3"/>
  <c r="I29" i="3"/>
  <c r="J46" i="3"/>
  <c r="K46" i="3" s="1"/>
  <c r="I43" i="3"/>
  <c r="J20" i="3"/>
  <c r="L20" i="3" s="1"/>
  <c r="I54" i="3"/>
  <c r="I51" i="3"/>
  <c r="J64" i="3"/>
  <c r="L64" i="3" s="1"/>
  <c r="I57" i="3"/>
  <c r="I48" i="3"/>
  <c r="J32" i="3"/>
  <c r="I17" i="3"/>
  <c r="M17" i="3" s="1"/>
  <c r="I47" i="3"/>
  <c r="I62" i="3"/>
  <c r="I60" i="3"/>
  <c r="I67" i="3"/>
  <c r="J35" i="3"/>
  <c r="L35" i="3" s="1"/>
  <c r="I41" i="3"/>
  <c r="M11" i="3"/>
  <c r="I49" i="3"/>
  <c r="I59" i="3"/>
  <c r="M12" i="3"/>
  <c r="I37" i="3"/>
  <c r="J36" i="3"/>
  <c r="M10" i="3"/>
  <c r="M19" i="3"/>
  <c r="I10" i="6"/>
  <c r="K10" i="6" s="1"/>
  <c r="H11" i="6"/>
  <c r="G12" i="6"/>
  <c r="Q9" i="6"/>
  <c r="O9" i="6"/>
  <c r="J11" i="6"/>
  <c r="K11" i="6"/>
  <c r="I11" i="5"/>
  <c r="J11" i="5"/>
  <c r="P10" i="5"/>
  <c r="N10" i="5"/>
  <c r="H12" i="5"/>
  <c r="G12" i="5"/>
  <c r="M10" i="4"/>
  <c r="H13" i="4"/>
  <c r="G13" i="4"/>
  <c r="K9" i="4"/>
  <c r="L9" i="4"/>
  <c r="O10" i="4"/>
  <c r="Q10" i="4" s="1"/>
  <c r="O11" i="4"/>
  <c r="Q11" i="4" s="1"/>
  <c r="O9" i="4"/>
  <c r="Q9" i="4" s="1"/>
  <c r="M11" i="4"/>
  <c r="I12" i="4"/>
  <c r="M12" i="4" s="1"/>
  <c r="J12" i="4"/>
  <c r="K10" i="4"/>
  <c r="L10" i="4"/>
  <c r="M9" i="4"/>
  <c r="L11" i="4"/>
  <c r="K11" i="4"/>
  <c r="L30" i="3"/>
  <c r="K30" i="3"/>
  <c r="K48" i="3"/>
  <c r="L48" i="3"/>
  <c r="L18" i="3"/>
  <c r="K18" i="3"/>
  <c r="L11" i="3"/>
  <c r="K11" i="3"/>
  <c r="K52" i="3"/>
  <c r="L52" i="3"/>
  <c r="M15" i="3"/>
  <c r="M13" i="3"/>
  <c r="K54" i="3"/>
  <c r="L54" i="3"/>
  <c r="L13" i="3"/>
  <c r="K13" i="3"/>
  <c r="L37" i="3"/>
  <c r="K37" i="3"/>
  <c r="K60" i="3"/>
  <c r="L60" i="3"/>
  <c r="L17" i="3"/>
  <c r="K17" i="3"/>
  <c r="L50" i="3"/>
  <c r="K50" i="3"/>
  <c r="K65" i="3"/>
  <c r="L65" i="3"/>
  <c r="K20" i="3"/>
  <c r="L39" i="3"/>
  <c r="K39" i="3"/>
  <c r="L38" i="3"/>
  <c r="K38" i="3"/>
  <c r="L15" i="3"/>
  <c r="K15" i="3"/>
  <c r="L19" i="3"/>
  <c r="K19" i="3"/>
  <c r="K64" i="3"/>
  <c r="L34" i="3"/>
  <c r="K34" i="3"/>
  <c r="L31" i="3"/>
  <c r="K31" i="3"/>
  <c r="K56" i="3"/>
  <c r="L56" i="3"/>
  <c r="L46" i="3"/>
  <c r="K16" i="3"/>
  <c r="L16" i="3"/>
  <c r="L10" i="3"/>
  <c r="K10" i="3"/>
  <c r="O11" i="3"/>
  <c r="Q11" i="3" s="1"/>
  <c r="O17" i="3"/>
  <c r="Q17" i="3" s="1"/>
  <c r="O10" i="3"/>
  <c r="Q10" i="3" s="1"/>
  <c r="L55" i="3"/>
  <c r="K55" i="3"/>
  <c r="L23" i="3"/>
  <c r="K23" i="3"/>
  <c r="K40" i="3"/>
  <c r="L40" i="3"/>
  <c r="L22" i="3"/>
  <c r="K22" i="3"/>
  <c r="L27" i="3"/>
  <c r="K27" i="3"/>
  <c r="L26" i="3"/>
  <c r="K26" i="3"/>
  <c r="L32" i="3"/>
  <c r="K24" i="3"/>
  <c r="L24" i="3"/>
  <c r="L14" i="3"/>
  <c r="K14" i="3"/>
  <c r="L42" i="3"/>
  <c r="K42" i="3"/>
  <c r="L41" i="3"/>
  <c r="K41" i="3"/>
  <c r="L47" i="3"/>
  <c r="K47" i="3"/>
  <c r="L67" i="3"/>
  <c r="K67" i="3"/>
  <c r="L45" i="3"/>
  <c r="K45" i="3"/>
  <c r="K28" i="3"/>
  <c r="L28" i="3"/>
  <c r="L21" i="3"/>
  <c r="K21" i="3"/>
  <c r="M16" i="3"/>
  <c r="M14" i="3"/>
  <c r="M21" i="3"/>
  <c r="K53" i="3"/>
  <c r="L53" i="3"/>
  <c r="K12" i="3"/>
  <c r="K57" i="3"/>
  <c r="L57" i="3"/>
  <c r="L63" i="3"/>
  <c r="K63" i="3"/>
  <c r="K62" i="3"/>
  <c r="L62" i="3"/>
  <c r="K49" i="3"/>
  <c r="L49" i="3"/>
  <c r="L59" i="3"/>
  <c r="K59" i="3"/>
  <c r="K61" i="3"/>
  <c r="L61" i="3"/>
  <c r="K58" i="3"/>
  <c r="L58" i="3"/>
  <c r="L33" i="3"/>
  <c r="L51" i="3"/>
  <c r="K51" i="3"/>
  <c r="L66" i="3"/>
  <c r="K66" i="3"/>
  <c r="L29" i="3"/>
  <c r="K29" i="3"/>
  <c r="L25" i="3"/>
  <c r="K25" i="3"/>
  <c r="L43" i="3"/>
  <c r="K43" i="3"/>
  <c r="N59" i="1"/>
  <c r="N26" i="1"/>
  <c r="N21" i="1"/>
  <c r="P21" i="1" s="1"/>
  <c r="N23" i="1"/>
  <c r="N48" i="1"/>
  <c r="N16" i="1"/>
  <c r="P26" i="1"/>
  <c r="J32" i="1"/>
  <c r="J25" i="1"/>
  <c r="J57" i="1"/>
  <c r="N47" i="1"/>
  <c r="N54" i="1"/>
  <c r="N38" i="1"/>
  <c r="P38" i="1" s="1"/>
  <c r="N22" i="1"/>
  <c r="P22" i="1" s="1"/>
  <c r="N55" i="1"/>
  <c r="N65" i="1"/>
  <c r="N49" i="1"/>
  <c r="N33" i="1"/>
  <c r="N17" i="1"/>
  <c r="P17" i="1" s="1"/>
  <c r="N51" i="1"/>
  <c r="N15" i="1"/>
  <c r="P15" i="1" s="1"/>
  <c r="N60" i="1"/>
  <c r="P60" i="1" s="1"/>
  <c r="N44" i="1"/>
  <c r="N28" i="1"/>
  <c r="P48" i="1"/>
  <c r="P16" i="1"/>
  <c r="P59" i="1"/>
  <c r="P65" i="1"/>
  <c r="P54" i="1"/>
  <c r="N42" i="1"/>
  <c r="P42" i="1" s="1"/>
  <c r="N62" i="1"/>
  <c r="P62" i="1" s="1"/>
  <c r="N37" i="1"/>
  <c r="P37" i="1" s="1"/>
  <c r="N64" i="1"/>
  <c r="P64" i="1" s="1"/>
  <c r="J13" i="1"/>
  <c r="J45" i="1"/>
  <c r="L17" i="1"/>
  <c r="N35" i="1"/>
  <c r="N50" i="1"/>
  <c r="N34" i="1"/>
  <c r="P34" i="1" s="1"/>
  <c r="N18" i="1"/>
  <c r="N43" i="1"/>
  <c r="P43" i="1" s="1"/>
  <c r="N61" i="1"/>
  <c r="N45" i="1"/>
  <c r="N29" i="1"/>
  <c r="P29" i="1" s="1"/>
  <c r="N13" i="1"/>
  <c r="P13" i="1" s="1"/>
  <c r="N39" i="1"/>
  <c r="N66" i="1"/>
  <c r="P66" i="1" s="1"/>
  <c r="N56" i="1"/>
  <c r="N40" i="1"/>
  <c r="N24" i="1"/>
  <c r="P61" i="1"/>
  <c r="P44" i="1"/>
  <c r="P28" i="1"/>
  <c r="P55" i="1"/>
  <c r="P39" i="1"/>
  <c r="P23" i="1"/>
  <c r="P50" i="1"/>
  <c r="P18" i="1"/>
  <c r="N58" i="1"/>
  <c r="P58" i="1" s="1"/>
  <c r="N67" i="1"/>
  <c r="G69" i="1" s="1"/>
  <c r="N53" i="1"/>
  <c r="P53" i="1" s="1"/>
  <c r="N63" i="1"/>
  <c r="P63" i="1" s="1"/>
  <c r="N32" i="1"/>
  <c r="P32" i="1" s="1"/>
  <c r="P45" i="1"/>
  <c r="P47" i="1"/>
  <c r="L58" i="1"/>
  <c r="N19" i="1"/>
  <c r="N46" i="1"/>
  <c r="P46" i="1" s="1"/>
  <c r="N30" i="1"/>
  <c r="N14" i="1"/>
  <c r="N27" i="1"/>
  <c r="P27" i="1" s="1"/>
  <c r="N57" i="1"/>
  <c r="P57" i="1" s="1"/>
  <c r="N41" i="1"/>
  <c r="P41" i="1" s="1"/>
  <c r="N25" i="1"/>
  <c r="P25" i="1" s="1"/>
  <c r="O13" i="1"/>
  <c r="O25" i="1"/>
  <c r="O41" i="1"/>
  <c r="O57" i="1"/>
  <c r="O37" i="1"/>
  <c r="O12" i="1"/>
  <c r="O29" i="1"/>
  <c r="O45" i="1"/>
  <c r="O61" i="1"/>
  <c r="O21" i="1"/>
  <c r="O11" i="1"/>
  <c r="O17" i="1"/>
  <c r="O33" i="1"/>
  <c r="O49" i="1"/>
  <c r="O65" i="1"/>
  <c r="O53" i="1"/>
  <c r="O64" i="1"/>
  <c r="O48" i="1"/>
  <c r="O32" i="1"/>
  <c r="O16" i="1"/>
  <c r="O55" i="1"/>
  <c r="O39" i="1"/>
  <c r="O23" i="1"/>
  <c r="O62" i="1"/>
  <c r="O46" i="1"/>
  <c r="O30" i="1"/>
  <c r="O60" i="1"/>
  <c r="O44" i="1"/>
  <c r="O28" i="1"/>
  <c r="O67" i="1"/>
  <c r="O51" i="1"/>
  <c r="O35" i="1"/>
  <c r="O19" i="1"/>
  <c r="O58" i="1"/>
  <c r="O42" i="1"/>
  <c r="O26" i="1"/>
  <c r="O36" i="1"/>
  <c r="O20" i="1"/>
  <c r="O43" i="1"/>
  <c r="O66" i="1"/>
  <c r="O34" i="1"/>
  <c r="O14" i="1"/>
  <c r="O56" i="1"/>
  <c r="O40" i="1"/>
  <c r="O24" i="1"/>
  <c r="O63" i="1"/>
  <c r="O47" i="1"/>
  <c r="O31" i="1"/>
  <c r="O15" i="1"/>
  <c r="O54" i="1"/>
  <c r="O38" i="1"/>
  <c r="O22" i="1"/>
  <c r="O52" i="1"/>
  <c r="O59" i="1"/>
  <c r="O27" i="1"/>
  <c r="O50" i="1"/>
  <c r="N31" i="1"/>
  <c r="P31" i="1" s="1"/>
  <c r="N52" i="1"/>
  <c r="P52" i="1" s="1"/>
  <c r="N36" i="1"/>
  <c r="P36" i="1" s="1"/>
  <c r="N20" i="1"/>
  <c r="P20" i="1" s="1"/>
  <c r="P49" i="1"/>
  <c r="P56" i="1"/>
  <c r="P40" i="1"/>
  <c r="P24" i="1"/>
  <c r="P67" i="1"/>
  <c r="P51" i="1"/>
  <c r="P35" i="1"/>
  <c r="P19" i="1"/>
  <c r="P33" i="1"/>
  <c r="P30" i="1"/>
  <c r="P14" i="1"/>
  <c r="L64" i="1"/>
  <c r="L32" i="1"/>
  <c r="L39" i="1"/>
  <c r="L23" i="1"/>
  <c r="L57" i="1"/>
  <c r="L42" i="1"/>
  <c r="L26" i="1"/>
  <c r="M12" i="1"/>
  <c r="M16" i="1"/>
  <c r="M20" i="1"/>
  <c r="M15" i="1"/>
  <c r="M13" i="1"/>
  <c r="M17" i="1"/>
  <c r="M21" i="1"/>
  <c r="M19" i="1"/>
  <c r="M14" i="1"/>
  <c r="M18" i="1"/>
  <c r="M22" i="1"/>
  <c r="L60" i="1"/>
  <c r="L44" i="1"/>
  <c r="L28" i="1"/>
  <c r="L37" i="1"/>
  <c r="L67" i="1"/>
  <c r="L51" i="1"/>
  <c r="L35" i="1"/>
  <c r="L19" i="1"/>
  <c r="L49" i="1"/>
  <c r="L54" i="1"/>
  <c r="L38" i="1"/>
  <c r="L22" i="1"/>
  <c r="L21" i="1"/>
  <c r="L56" i="1"/>
  <c r="L40" i="1"/>
  <c r="L24" i="1"/>
  <c r="L61" i="1"/>
  <c r="L33" i="1"/>
  <c r="L63" i="1"/>
  <c r="L47" i="1"/>
  <c r="L31" i="1"/>
  <c r="L15" i="1"/>
  <c r="L41" i="1"/>
  <c r="L66" i="1"/>
  <c r="L50" i="1"/>
  <c r="L34" i="1"/>
  <c r="L18" i="1"/>
  <c r="L48" i="1"/>
  <c r="L45" i="1"/>
  <c r="L55" i="1"/>
  <c r="L52" i="1"/>
  <c r="L36" i="1"/>
  <c r="L20" i="1"/>
  <c r="L53" i="1"/>
  <c r="L25" i="1"/>
  <c r="L59" i="1"/>
  <c r="L43" i="1"/>
  <c r="L27" i="1"/>
  <c r="L65" i="1"/>
  <c r="L29" i="1"/>
  <c r="L62" i="1"/>
  <c r="L46" i="1"/>
  <c r="L30" i="1"/>
  <c r="J23" i="1"/>
  <c r="M28" i="1" s="1"/>
  <c r="J55" i="1"/>
  <c r="J47" i="1"/>
  <c r="J31" i="1"/>
  <c r="M31" i="1" s="1"/>
  <c r="J63" i="1"/>
  <c r="J39" i="1"/>
  <c r="M33" i="11" l="1"/>
  <c r="Q33" i="11" s="1"/>
  <c r="N33" i="11"/>
  <c r="P32" i="11"/>
  <c r="T32" i="11" s="1"/>
  <c r="O32" i="11"/>
  <c r="R32" i="11" s="1"/>
  <c r="S32" i="11"/>
  <c r="U32" i="11" s="1"/>
  <c r="K31" i="10"/>
  <c r="J31" i="10"/>
  <c r="N31" i="10" s="1"/>
  <c r="G32" i="10"/>
  <c r="F44" i="10" s="1"/>
  <c r="H31" i="10"/>
  <c r="I32" i="10" s="1"/>
  <c r="L30" i="10"/>
  <c r="O30" i="10" s="1"/>
  <c r="M30" i="10"/>
  <c r="Q30" i="10" s="1"/>
  <c r="P30" i="10"/>
  <c r="O16" i="3"/>
  <c r="Q16" i="3" s="1"/>
  <c r="O18" i="3"/>
  <c r="O15" i="3"/>
  <c r="Q15" i="3" s="1"/>
  <c r="O19" i="3"/>
  <c r="Q19" i="3" s="1"/>
  <c r="O13" i="3"/>
  <c r="Q13" i="3" s="1"/>
  <c r="O27" i="3"/>
  <c r="Q27" i="3" s="1"/>
  <c r="L12" i="3"/>
  <c r="O12" i="3"/>
  <c r="Q12" i="3" s="1"/>
  <c r="M42" i="3"/>
  <c r="O22" i="3"/>
  <c r="O30" i="3"/>
  <c r="O26" i="3"/>
  <c r="Q26" i="3" s="1"/>
  <c r="O33" i="3"/>
  <c r="O31" i="3"/>
  <c r="O21" i="3"/>
  <c r="M59" i="3"/>
  <c r="K35" i="3"/>
  <c r="O20" i="3"/>
  <c r="Q20" i="3" s="1"/>
  <c r="O29" i="3"/>
  <c r="O23" i="3"/>
  <c r="Q23" i="3" s="1"/>
  <c r="L44" i="3"/>
  <c r="M33" i="3"/>
  <c r="O24" i="3"/>
  <c r="O28" i="3"/>
  <c r="Q28" i="3" s="1"/>
  <c r="O25" i="3"/>
  <c r="O34" i="3"/>
  <c r="Q34" i="3" s="1"/>
  <c r="H12" i="6"/>
  <c r="I13" i="6" s="1"/>
  <c r="J10" i="6"/>
  <c r="N10" i="6" s="1"/>
  <c r="K32" i="3"/>
  <c r="O32" i="3"/>
  <c r="O35" i="3"/>
  <c r="O57" i="3"/>
  <c r="Q57" i="3" s="1"/>
  <c r="M20" i="3"/>
  <c r="M34" i="3"/>
  <c r="M28" i="3"/>
  <c r="M51" i="3"/>
  <c r="Q24" i="3"/>
  <c r="Q18" i="3"/>
  <c r="Q21" i="3"/>
  <c r="Q30" i="3"/>
  <c r="M66" i="3"/>
  <c r="M32" i="3"/>
  <c r="M40" i="3"/>
  <c r="M65" i="3"/>
  <c r="M30" i="3"/>
  <c r="M29" i="3"/>
  <c r="Q31" i="3"/>
  <c r="Q29" i="3"/>
  <c r="M25" i="3"/>
  <c r="M35" i="3"/>
  <c r="M23" i="3"/>
  <c r="M44" i="3"/>
  <c r="M58" i="3"/>
  <c r="M26" i="3"/>
  <c r="Q33" i="3"/>
  <c r="M27" i="3"/>
  <c r="M24" i="3"/>
  <c r="M22" i="3"/>
  <c r="Q32" i="3"/>
  <c r="Q22" i="3"/>
  <c r="Q35" i="3"/>
  <c r="Q25" i="3"/>
  <c r="M18" i="3"/>
  <c r="M36" i="3"/>
  <c r="M31" i="3"/>
  <c r="O61" i="3"/>
  <c r="Q61" i="3" s="1"/>
  <c r="M46" i="3"/>
  <c r="M60" i="3"/>
  <c r="O46" i="3"/>
  <c r="Q46" i="3" s="1"/>
  <c r="M48" i="3"/>
  <c r="M52" i="3"/>
  <c r="O66" i="3"/>
  <c r="O65" i="3"/>
  <c r="Q65" i="3" s="1"/>
  <c r="O41" i="3"/>
  <c r="Q41" i="3" s="1"/>
  <c r="M47" i="3"/>
  <c r="L36" i="3"/>
  <c r="O63" i="3"/>
  <c r="Q63" i="3" s="1"/>
  <c r="O56" i="3"/>
  <c r="Q56" i="3" s="1"/>
  <c r="M56" i="3"/>
  <c r="M38" i="3"/>
  <c r="O44" i="3"/>
  <c r="Q44" i="3" s="1"/>
  <c r="O36" i="3"/>
  <c r="Q36" i="3" s="1"/>
  <c r="O45" i="3"/>
  <c r="Q45" i="3" s="1"/>
  <c r="O53" i="3"/>
  <c r="Q53" i="3" s="1"/>
  <c r="O49" i="3"/>
  <c r="Q49" i="3" s="1"/>
  <c r="O59" i="3"/>
  <c r="Q59" i="3" s="1"/>
  <c r="M37" i="3"/>
  <c r="M62" i="3"/>
  <c r="M39" i="3"/>
  <c r="M54" i="3"/>
  <c r="M49" i="3"/>
  <c r="O52" i="3"/>
  <c r="Q52" i="3" s="1"/>
  <c r="O43" i="3"/>
  <c r="Q43" i="3" s="1"/>
  <c r="O47" i="3"/>
  <c r="Q47" i="3" s="1"/>
  <c r="O67" i="3"/>
  <c r="Q67" i="3" s="1"/>
  <c r="O51" i="3"/>
  <c r="Q51" i="3" s="1"/>
  <c r="O55" i="3"/>
  <c r="Q55" i="3" s="1"/>
  <c r="M41" i="3"/>
  <c r="M61" i="3"/>
  <c r="M64" i="3"/>
  <c r="K36" i="3"/>
  <c r="N65" i="3" s="1"/>
  <c r="O42" i="3"/>
  <c r="Q42" i="3" s="1"/>
  <c r="O50" i="3"/>
  <c r="Q50" i="3" s="1"/>
  <c r="O39" i="3"/>
  <c r="Q39" i="3" s="1"/>
  <c r="O64" i="3"/>
  <c r="Q64" i="3" s="1"/>
  <c r="M53" i="3"/>
  <c r="M45" i="3"/>
  <c r="M43" i="3"/>
  <c r="M55" i="3"/>
  <c r="O37" i="3"/>
  <c r="Q37" i="3" s="1"/>
  <c r="O54" i="3"/>
  <c r="Q54" i="3" s="1"/>
  <c r="O58" i="3"/>
  <c r="Q58" i="3" s="1"/>
  <c r="O40" i="3"/>
  <c r="Q40" i="3" s="1"/>
  <c r="O38" i="3"/>
  <c r="Q38" i="3" s="1"/>
  <c r="O48" i="3"/>
  <c r="Q48" i="3" s="1"/>
  <c r="O60" i="3"/>
  <c r="Q60" i="3" s="1"/>
  <c r="O62" i="3"/>
  <c r="Q62" i="3" s="1"/>
  <c r="M57" i="3"/>
  <c r="M50" i="3"/>
  <c r="M67" i="3"/>
  <c r="Q66" i="3"/>
  <c r="I12" i="6"/>
  <c r="K12" i="6" s="1"/>
  <c r="P12" i="6" s="1"/>
  <c r="P10" i="6"/>
  <c r="L10" i="6"/>
  <c r="O10" i="6" s="1"/>
  <c r="M10" i="6"/>
  <c r="Q10" i="6" s="1"/>
  <c r="M11" i="6"/>
  <c r="L11" i="6"/>
  <c r="P11" i="6"/>
  <c r="N11" i="6"/>
  <c r="G13" i="6"/>
  <c r="L11" i="5"/>
  <c r="K11" i="5"/>
  <c r="O11" i="5"/>
  <c r="Q11" i="5" s="1"/>
  <c r="H13" i="5"/>
  <c r="G13" i="5"/>
  <c r="M11" i="5"/>
  <c r="J12" i="5"/>
  <c r="I12" i="5"/>
  <c r="H14" i="4"/>
  <c r="G14" i="4"/>
  <c r="O12" i="4"/>
  <c r="Q12" i="4" s="1"/>
  <c r="I13" i="4"/>
  <c r="J13" i="4"/>
  <c r="O13" i="4" s="1"/>
  <c r="L12" i="4"/>
  <c r="K12" i="4"/>
  <c r="N12" i="4" s="1"/>
  <c r="P11" i="4"/>
  <c r="P10" i="4"/>
  <c r="P12" i="4"/>
  <c r="P9" i="4"/>
  <c r="N9" i="4"/>
  <c r="N11" i="4"/>
  <c r="N10" i="4"/>
  <c r="P17" i="3"/>
  <c r="P33" i="3"/>
  <c r="P49" i="3"/>
  <c r="P65" i="3"/>
  <c r="P22" i="3"/>
  <c r="P38" i="3"/>
  <c r="P54" i="3"/>
  <c r="P15" i="3"/>
  <c r="P47" i="3"/>
  <c r="P24" i="3"/>
  <c r="P56" i="3"/>
  <c r="P51" i="3"/>
  <c r="P28" i="3"/>
  <c r="P52" i="3"/>
  <c r="P12" i="3"/>
  <c r="P41" i="3"/>
  <c r="P14" i="3"/>
  <c r="P62" i="3"/>
  <c r="P31" i="3"/>
  <c r="P40" i="3"/>
  <c r="P27" i="3"/>
  <c r="P11" i="3"/>
  <c r="P29" i="3"/>
  <c r="P61" i="3"/>
  <c r="P34" i="3"/>
  <c r="P66" i="3"/>
  <c r="P16" i="3"/>
  <c r="P43" i="3"/>
  <c r="P59" i="3"/>
  <c r="P21" i="3"/>
  <c r="P37" i="3"/>
  <c r="P53" i="3"/>
  <c r="P10" i="3"/>
  <c r="P26" i="3"/>
  <c r="P42" i="3"/>
  <c r="P58" i="3"/>
  <c r="P23" i="3"/>
  <c r="P55" i="3"/>
  <c r="P32" i="3"/>
  <c r="P64" i="3"/>
  <c r="P67" i="3"/>
  <c r="P60" i="3"/>
  <c r="P44" i="3"/>
  <c r="P25" i="3"/>
  <c r="P57" i="3"/>
  <c r="P30" i="3"/>
  <c r="P46" i="3"/>
  <c r="P63" i="3"/>
  <c r="P19" i="3"/>
  <c r="P20" i="3"/>
  <c r="P13" i="3"/>
  <c r="P45" i="3"/>
  <c r="P18" i="3"/>
  <c r="P50" i="3"/>
  <c r="P39" i="3"/>
  <c r="P48" i="3"/>
  <c r="P35" i="3"/>
  <c r="P36" i="3"/>
  <c r="N17" i="3"/>
  <c r="N33" i="3"/>
  <c r="N22" i="3"/>
  <c r="N15" i="3"/>
  <c r="N24" i="3"/>
  <c r="N20" i="3"/>
  <c r="N30" i="3"/>
  <c r="N11" i="3"/>
  <c r="N12" i="3"/>
  <c r="N13" i="3"/>
  <c r="N18" i="3"/>
  <c r="N27" i="3"/>
  <c r="N28" i="3"/>
  <c r="N21" i="3"/>
  <c r="N10" i="3"/>
  <c r="N26" i="3"/>
  <c r="N23" i="3"/>
  <c r="N32" i="3"/>
  <c r="N64" i="3"/>
  <c r="N25" i="3"/>
  <c r="N14" i="3"/>
  <c r="N31" i="3"/>
  <c r="N35" i="3"/>
  <c r="N19" i="3"/>
  <c r="N29" i="3"/>
  <c r="N34" i="3"/>
  <c r="N16" i="3"/>
  <c r="M32" i="1"/>
  <c r="M54" i="1"/>
  <c r="M57" i="1"/>
  <c r="M38" i="1"/>
  <c r="M59" i="1"/>
  <c r="M41" i="1"/>
  <c r="M60" i="1"/>
  <c r="M27" i="1"/>
  <c r="M25" i="1"/>
  <c r="M63" i="1"/>
  <c r="M44" i="1"/>
  <c r="M66" i="1"/>
  <c r="M50" i="1"/>
  <c r="M34" i="1"/>
  <c r="M51" i="1"/>
  <c r="M53" i="1"/>
  <c r="M37" i="1"/>
  <c r="M55" i="1"/>
  <c r="M23" i="1"/>
  <c r="M56" i="1"/>
  <c r="M40" i="1"/>
  <c r="M24" i="1"/>
  <c r="M62" i="1"/>
  <c r="M46" i="1"/>
  <c r="M30" i="1"/>
  <c r="M43" i="1"/>
  <c r="M65" i="1"/>
  <c r="M49" i="1"/>
  <c r="M33" i="1"/>
  <c r="M47" i="1"/>
  <c r="M52" i="1"/>
  <c r="M36" i="1"/>
  <c r="M58" i="1"/>
  <c r="M42" i="1"/>
  <c r="M26" i="1"/>
  <c r="M67" i="1"/>
  <c r="M35" i="1"/>
  <c r="M61" i="1"/>
  <c r="M45" i="1"/>
  <c r="M29" i="1"/>
  <c r="M39" i="1"/>
  <c r="M64" i="1"/>
  <c r="M48" i="1"/>
  <c r="M34" i="11" l="1"/>
  <c r="Q34" i="11" s="1"/>
  <c r="N34" i="11"/>
  <c r="P33" i="11"/>
  <c r="T33" i="11" s="1"/>
  <c r="O33" i="11"/>
  <c r="R33" i="11" s="1"/>
  <c r="S33" i="11"/>
  <c r="U33" i="11" s="1"/>
  <c r="K32" i="10"/>
  <c r="J32" i="10"/>
  <c r="N32" i="10" s="1"/>
  <c r="H32" i="10"/>
  <c r="I33" i="10" s="1"/>
  <c r="G33" i="10"/>
  <c r="F45" i="10" s="1"/>
  <c r="L31" i="10"/>
  <c r="O31" i="10" s="1"/>
  <c r="M31" i="10"/>
  <c r="Q31" i="10" s="1"/>
  <c r="P31" i="10"/>
  <c r="R11" i="6"/>
  <c r="R10" i="6"/>
  <c r="Q13" i="4"/>
  <c r="H13" i="6"/>
  <c r="I14" i="6" s="1"/>
  <c r="N54" i="3"/>
  <c r="N56" i="3"/>
  <c r="N53" i="3"/>
  <c r="N58" i="3"/>
  <c r="N61" i="3"/>
  <c r="N63" i="3"/>
  <c r="N49" i="3"/>
  <c r="N51" i="3"/>
  <c r="N52" i="3"/>
  <c r="N42" i="3"/>
  <c r="N39" i="3"/>
  <c r="N44" i="3"/>
  <c r="N38" i="3"/>
  <c r="N66" i="3"/>
  <c r="N46" i="3"/>
  <c r="N37" i="3"/>
  <c r="N62" i="3"/>
  <c r="N67" i="3"/>
  <c r="N60" i="3"/>
  <c r="N55" i="3"/>
  <c r="N50" i="3"/>
  <c r="N36" i="3"/>
  <c r="N47" i="3"/>
  <c r="N48" i="3"/>
  <c r="N45" i="3"/>
  <c r="N40" i="3"/>
  <c r="N57" i="3"/>
  <c r="N59" i="3"/>
  <c r="N41" i="3"/>
  <c r="N43" i="3"/>
  <c r="J12" i="6"/>
  <c r="N12" i="6" s="1"/>
  <c r="O11" i="6"/>
  <c r="K13" i="6"/>
  <c r="J13" i="6"/>
  <c r="Q11" i="6"/>
  <c r="G14" i="6"/>
  <c r="L12" i="6"/>
  <c r="M12" i="6"/>
  <c r="J13" i="5"/>
  <c r="O13" i="5" s="1"/>
  <c r="I13" i="5"/>
  <c r="K12" i="5"/>
  <c r="N12" i="5" s="1"/>
  <c r="L12" i="5"/>
  <c r="P12" i="5" s="1"/>
  <c r="M12" i="5"/>
  <c r="O12" i="5"/>
  <c r="Q12" i="5" s="1"/>
  <c r="N11" i="5"/>
  <c r="G14" i="5"/>
  <c r="H14" i="5"/>
  <c r="P11" i="5"/>
  <c r="G15" i="4"/>
  <c r="H15" i="4"/>
  <c r="M13" i="4"/>
  <c r="J14" i="4"/>
  <c r="O14" i="4" s="1"/>
  <c r="I14" i="4"/>
  <c r="M14" i="4" s="1"/>
  <c r="L13" i="4"/>
  <c r="K13" i="4"/>
  <c r="M35" i="11" l="1"/>
  <c r="Q35" i="11" s="1"/>
  <c r="N35" i="11"/>
  <c r="P34" i="11"/>
  <c r="T34" i="11" s="1"/>
  <c r="O34" i="11"/>
  <c r="R34" i="11" s="1"/>
  <c r="S34" i="11"/>
  <c r="U34" i="11" s="1"/>
  <c r="K33" i="10"/>
  <c r="J33" i="10"/>
  <c r="N33" i="10" s="1"/>
  <c r="H33" i="10"/>
  <c r="I34" i="10" s="1"/>
  <c r="G34" i="10"/>
  <c r="F46" i="10" s="1"/>
  <c r="L32" i="10"/>
  <c r="O32" i="10" s="1"/>
  <c r="M32" i="10"/>
  <c r="Q32" i="10" s="1"/>
  <c r="P32" i="10"/>
  <c r="Q14" i="4"/>
  <c r="Q13" i="5"/>
  <c r="R12" i="6"/>
  <c r="H14" i="6"/>
  <c r="I15" i="6" s="1"/>
  <c r="K14" i="6"/>
  <c r="P14" i="6" s="1"/>
  <c r="J14" i="6"/>
  <c r="N14" i="6" s="1"/>
  <c r="Q12" i="6"/>
  <c r="L13" i="6"/>
  <c r="O13" i="6" s="1"/>
  <c r="M13" i="6"/>
  <c r="Q13" i="6" s="1"/>
  <c r="P13" i="6"/>
  <c r="R13" i="6" s="1"/>
  <c r="N13" i="6"/>
  <c r="G15" i="6"/>
  <c r="O12" i="6"/>
  <c r="J14" i="5"/>
  <c r="O14" i="5" s="1"/>
  <c r="I14" i="5"/>
  <c r="K13" i="5"/>
  <c r="L13" i="5"/>
  <c r="H15" i="5"/>
  <c r="G15" i="5"/>
  <c r="M13" i="5"/>
  <c r="L14" i="4"/>
  <c r="P14" i="4" s="1"/>
  <c r="K14" i="4"/>
  <c r="N14" i="4" s="1"/>
  <c r="P13" i="4"/>
  <c r="G16" i="4"/>
  <c r="H16" i="4"/>
  <c r="N13" i="4"/>
  <c r="J15" i="4"/>
  <c r="I15" i="4"/>
  <c r="M36" i="11" l="1"/>
  <c r="Q36" i="11" s="1"/>
  <c r="N36" i="11"/>
  <c r="P35" i="11"/>
  <c r="T35" i="11" s="1"/>
  <c r="O35" i="11"/>
  <c r="R35" i="11" s="1"/>
  <c r="S35" i="11"/>
  <c r="U35" i="11" s="1"/>
  <c r="K34" i="10"/>
  <c r="J34" i="10"/>
  <c r="N34" i="10" s="1"/>
  <c r="H34" i="10"/>
  <c r="I35" i="10" s="1"/>
  <c r="G35" i="10"/>
  <c r="F47" i="10" s="1"/>
  <c r="L33" i="10"/>
  <c r="O33" i="10" s="1"/>
  <c r="M33" i="10"/>
  <c r="Q33" i="10" s="1"/>
  <c r="P33" i="10"/>
  <c r="R14" i="6"/>
  <c r="H15" i="6"/>
  <c r="I16" i="6" s="1"/>
  <c r="G16" i="6"/>
  <c r="J15" i="6"/>
  <c r="K15" i="6"/>
  <c r="L14" i="6"/>
  <c r="O14" i="6" s="1"/>
  <c r="M14" i="6"/>
  <c r="M14" i="5"/>
  <c r="G16" i="5"/>
  <c r="H16" i="5"/>
  <c r="K14" i="5"/>
  <c r="N14" i="5" s="1"/>
  <c r="L14" i="5"/>
  <c r="J15" i="5"/>
  <c r="I15" i="5"/>
  <c r="Q14" i="5"/>
  <c r="P14" i="5"/>
  <c r="P13" i="5"/>
  <c r="N13" i="5"/>
  <c r="I16" i="4"/>
  <c r="M16" i="4" s="1"/>
  <c r="J16" i="4"/>
  <c r="M15" i="4"/>
  <c r="H17" i="4"/>
  <c r="G17" i="4"/>
  <c r="O16" i="4"/>
  <c r="K15" i="4"/>
  <c r="L15" i="4"/>
  <c r="O15" i="4"/>
  <c r="Q15" i="4" s="1"/>
  <c r="M37" i="11" l="1"/>
  <c r="Q37" i="11" s="1"/>
  <c r="N37" i="11"/>
  <c r="P36" i="11"/>
  <c r="T36" i="11" s="1"/>
  <c r="O36" i="11"/>
  <c r="R36" i="11" s="1"/>
  <c r="S36" i="11"/>
  <c r="U36" i="11" s="1"/>
  <c r="K35" i="10"/>
  <c r="J35" i="10"/>
  <c r="N35" i="10" s="1"/>
  <c r="H35" i="10"/>
  <c r="I36" i="10" s="1"/>
  <c r="G36" i="10"/>
  <c r="F48" i="10" s="1"/>
  <c r="L34" i="10"/>
  <c r="O34" i="10" s="1"/>
  <c r="M34" i="10"/>
  <c r="Q34" i="10" s="1"/>
  <c r="P34" i="10"/>
  <c r="Q16" i="4"/>
  <c r="H16" i="6"/>
  <c r="I17" i="6" s="1"/>
  <c r="N15" i="6"/>
  <c r="G17" i="6"/>
  <c r="J16" i="6"/>
  <c r="K16" i="6"/>
  <c r="P16" i="6" s="1"/>
  <c r="Q14" i="6"/>
  <c r="L15" i="6"/>
  <c r="O15" i="6" s="1"/>
  <c r="M15" i="6"/>
  <c r="Q15" i="6" s="1"/>
  <c r="P15" i="6"/>
  <c r="R15" i="6" s="1"/>
  <c r="L15" i="5"/>
  <c r="K15" i="5"/>
  <c r="M15" i="5"/>
  <c r="H17" i="5"/>
  <c r="G17" i="5"/>
  <c r="O15" i="5"/>
  <c r="Q15" i="5" s="1"/>
  <c r="I16" i="5"/>
  <c r="M16" i="5" s="1"/>
  <c r="J16" i="5"/>
  <c r="N15" i="4"/>
  <c r="I17" i="4"/>
  <c r="J17" i="4"/>
  <c r="K16" i="4"/>
  <c r="L16" i="4"/>
  <c r="P16" i="4" s="1"/>
  <c r="H18" i="4"/>
  <c r="G18" i="4"/>
  <c r="P15" i="4"/>
  <c r="M38" i="11" l="1"/>
  <c r="Q38" i="11" s="1"/>
  <c r="N38" i="11"/>
  <c r="P37" i="11"/>
  <c r="T37" i="11" s="1"/>
  <c r="O37" i="11"/>
  <c r="R37" i="11" s="1"/>
  <c r="S37" i="11"/>
  <c r="U37" i="11" s="1"/>
  <c r="K36" i="10"/>
  <c r="J36" i="10"/>
  <c r="N36" i="10" s="1"/>
  <c r="H36" i="10"/>
  <c r="I37" i="10" s="1"/>
  <c r="G37" i="10"/>
  <c r="F49" i="10" s="1"/>
  <c r="L35" i="10"/>
  <c r="O35" i="10" s="1"/>
  <c r="M35" i="10"/>
  <c r="Q35" i="10" s="1"/>
  <c r="P35" i="10"/>
  <c r="H17" i="6"/>
  <c r="I18" i="6" s="1"/>
  <c r="R16" i="6"/>
  <c r="K17" i="6"/>
  <c r="J17" i="6"/>
  <c r="N17" i="6" s="1"/>
  <c r="N16" i="6"/>
  <c r="G18" i="6"/>
  <c r="L16" i="6"/>
  <c r="O16" i="6" s="1"/>
  <c r="M16" i="6"/>
  <c r="K16" i="5"/>
  <c r="L16" i="5"/>
  <c r="O16" i="5"/>
  <c r="Q16" i="5" s="1"/>
  <c r="N15" i="5"/>
  <c r="N16" i="5"/>
  <c r="G18" i="5"/>
  <c r="H18" i="5"/>
  <c r="J17" i="5"/>
  <c r="I17" i="5"/>
  <c r="M17" i="5" s="1"/>
  <c r="P15" i="5"/>
  <c r="G19" i="4"/>
  <c r="H19" i="4"/>
  <c r="L17" i="4"/>
  <c r="K17" i="4"/>
  <c r="O17" i="4"/>
  <c r="Q17" i="4" s="1"/>
  <c r="I18" i="4"/>
  <c r="M18" i="4" s="1"/>
  <c r="J18" i="4"/>
  <c r="M17" i="4"/>
  <c r="N16" i="4"/>
  <c r="M39" i="11" l="1"/>
  <c r="Q39" i="11" s="1"/>
  <c r="N39" i="11"/>
  <c r="P38" i="11"/>
  <c r="T38" i="11" s="1"/>
  <c r="O38" i="11"/>
  <c r="R38" i="11" s="1"/>
  <c r="S38" i="11"/>
  <c r="U38" i="11" s="1"/>
  <c r="K37" i="10"/>
  <c r="J37" i="10"/>
  <c r="N37" i="10" s="1"/>
  <c r="H37" i="10"/>
  <c r="I38" i="10" s="1"/>
  <c r="G38" i="10"/>
  <c r="F50" i="10" s="1"/>
  <c r="L36" i="10"/>
  <c r="O36" i="10" s="1"/>
  <c r="M36" i="10"/>
  <c r="Q36" i="10" s="1"/>
  <c r="P36" i="10"/>
  <c r="H18" i="6"/>
  <c r="I19" i="6" s="1"/>
  <c r="K18" i="6"/>
  <c r="J18" i="6"/>
  <c r="N18" i="6" s="1"/>
  <c r="Q16" i="6"/>
  <c r="G19" i="6"/>
  <c r="M17" i="6"/>
  <c r="L17" i="6"/>
  <c r="O17" i="6" s="1"/>
  <c r="P17" i="6"/>
  <c r="R17" i="6" s="1"/>
  <c r="P16" i="5"/>
  <c r="H19" i="5"/>
  <c r="G19" i="5"/>
  <c r="I18" i="5"/>
  <c r="M18" i="5" s="1"/>
  <c r="J18" i="5"/>
  <c r="L17" i="5"/>
  <c r="K17" i="5"/>
  <c r="O17" i="5"/>
  <c r="Q17" i="5" s="1"/>
  <c r="P17" i="4"/>
  <c r="I19" i="4"/>
  <c r="M19" i="4" s="1"/>
  <c r="J19" i="4"/>
  <c r="L18" i="4"/>
  <c r="P18" i="4" s="1"/>
  <c r="K18" i="4"/>
  <c r="N18" i="4" s="1"/>
  <c r="O18" i="4"/>
  <c r="Q18" i="4" s="1"/>
  <c r="N17" i="4"/>
  <c r="G20" i="4"/>
  <c r="H20" i="4"/>
  <c r="M40" i="11" l="1"/>
  <c r="Q40" i="11" s="1"/>
  <c r="N40" i="11"/>
  <c r="P39" i="11"/>
  <c r="T39" i="11" s="1"/>
  <c r="O39" i="11"/>
  <c r="R39" i="11" s="1"/>
  <c r="S39" i="11"/>
  <c r="U39" i="11" s="1"/>
  <c r="K38" i="10"/>
  <c r="J38" i="10"/>
  <c r="N38" i="10" s="1"/>
  <c r="H38" i="10"/>
  <c r="I39" i="10" s="1"/>
  <c r="G39" i="10"/>
  <c r="F51" i="10" s="1"/>
  <c r="L37" i="10"/>
  <c r="O37" i="10" s="1"/>
  <c r="M37" i="10"/>
  <c r="Q37" i="10" s="1"/>
  <c r="P37" i="10"/>
  <c r="H19" i="6"/>
  <c r="I20" i="6" s="1"/>
  <c r="G20" i="6"/>
  <c r="Q17" i="6"/>
  <c r="K19" i="6"/>
  <c r="J19" i="6"/>
  <c r="N19" i="6" s="1"/>
  <c r="L18" i="6"/>
  <c r="O18" i="6" s="1"/>
  <c r="M18" i="6"/>
  <c r="Q18" i="6" s="1"/>
  <c r="P18" i="6"/>
  <c r="R18" i="6" s="1"/>
  <c r="N17" i="5"/>
  <c r="K18" i="5"/>
  <c r="N18" i="5" s="1"/>
  <c r="L18" i="5"/>
  <c r="O18" i="5"/>
  <c r="Q18" i="5" s="1"/>
  <c r="I19" i="5"/>
  <c r="M19" i="5" s="1"/>
  <c r="J19" i="5"/>
  <c r="P18" i="5"/>
  <c r="H20" i="5"/>
  <c r="G20" i="5"/>
  <c r="P17" i="5"/>
  <c r="J20" i="4"/>
  <c r="I20" i="4"/>
  <c r="M20" i="4" s="1"/>
  <c r="L19" i="4"/>
  <c r="P19" i="4" s="1"/>
  <c r="K19" i="4"/>
  <c r="N19" i="4" s="1"/>
  <c r="O19" i="4"/>
  <c r="Q19" i="4" s="1"/>
  <c r="G21" i="4"/>
  <c r="H21" i="4"/>
  <c r="M41" i="11" l="1"/>
  <c r="Q41" i="11" s="1"/>
  <c r="N41" i="11"/>
  <c r="P40" i="11"/>
  <c r="T40" i="11" s="1"/>
  <c r="O40" i="11"/>
  <c r="R40" i="11" s="1"/>
  <c r="S40" i="11"/>
  <c r="U40" i="11" s="1"/>
  <c r="K39" i="10"/>
  <c r="J39" i="10"/>
  <c r="N39" i="10" s="1"/>
  <c r="G40" i="10"/>
  <c r="F52" i="10" s="1"/>
  <c r="H39" i="10"/>
  <c r="I40" i="10" s="1"/>
  <c r="L38" i="10"/>
  <c r="O38" i="10" s="1"/>
  <c r="M38" i="10"/>
  <c r="Q38" i="10" s="1"/>
  <c r="P38" i="10"/>
  <c r="H20" i="6"/>
  <c r="I21" i="6" s="1"/>
  <c r="G21" i="6"/>
  <c r="L19" i="6"/>
  <c r="O19" i="6" s="1"/>
  <c r="M19" i="6"/>
  <c r="Q19" i="6" s="1"/>
  <c r="P19" i="6"/>
  <c r="R19" i="6" s="1"/>
  <c r="K20" i="6"/>
  <c r="J20" i="6"/>
  <c r="N20" i="6" s="1"/>
  <c r="G21" i="5"/>
  <c r="H21" i="5"/>
  <c r="J20" i="5"/>
  <c r="I20" i="5"/>
  <c r="M20" i="5" s="1"/>
  <c r="L19" i="5"/>
  <c r="P19" i="5" s="1"/>
  <c r="K19" i="5"/>
  <c r="N19" i="5" s="1"/>
  <c r="O19" i="5"/>
  <c r="Q19" i="5" s="1"/>
  <c r="J21" i="4"/>
  <c r="I21" i="4"/>
  <c r="M21" i="4" s="1"/>
  <c r="G22" i="4"/>
  <c r="H22" i="4"/>
  <c r="L20" i="4"/>
  <c r="P20" i="4" s="1"/>
  <c r="K20" i="4"/>
  <c r="N20" i="4" s="1"/>
  <c r="O20" i="4"/>
  <c r="Q20" i="4" s="1"/>
  <c r="M42" i="11" l="1"/>
  <c r="Q42" i="11" s="1"/>
  <c r="N42" i="11"/>
  <c r="P41" i="11"/>
  <c r="T41" i="11" s="1"/>
  <c r="O41" i="11"/>
  <c r="R41" i="11" s="1"/>
  <c r="S41" i="11"/>
  <c r="U41" i="11" s="1"/>
  <c r="K40" i="10"/>
  <c r="J40" i="10"/>
  <c r="N40" i="10" s="1"/>
  <c r="G41" i="10"/>
  <c r="F53" i="10" s="1"/>
  <c r="H40" i="10"/>
  <c r="I41" i="10" s="1"/>
  <c r="L39" i="10"/>
  <c r="O39" i="10" s="1"/>
  <c r="M39" i="10"/>
  <c r="Q39" i="10" s="1"/>
  <c r="P39" i="10"/>
  <c r="H21" i="6"/>
  <c r="I22" i="6" s="1"/>
  <c r="M20" i="6"/>
  <c r="Q20" i="6" s="1"/>
  <c r="L20" i="6"/>
  <c r="O20" i="6" s="1"/>
  <c r="P20" i="6"/>
  <c r="R20" i="6" s="1"/>
  <c r="G22" i="6"/>
  <c r="J21" i="6"/>
  <c r="N21" i="6" s="1"/>
  <c r="K21" i="6"/>
  <c r="L20" i="5"/>
  <c r="P20" i="5" s="1"/>
  <c r="K20" i="5"/>
  <c r="N20" i="5" s="1"/>
  <c r="O20" i="5"/>
  <c r="Q20" i="5" s="1"/>
  <c r="J21" i="5"/>
  <c r="I21" i="5"/>
  <c r="M21" i="5" s="1"/>
  <c r="G22" i="5"/>
  <c r="H22" i="5"/>
  <c r="H23" i="4"/>
  <c r="G23" i="4"/>
  <c r="J22" i="4"/>
  <c r="I22" i="4"/>
  <c r="M22" i="4" s="1"/>
  <c r="K21" i="4"/>
  <c r="N21" i="4" s="1"/>
  <c r="L21" i="4"/>
  <c r="P21" i="4" s="1"/>
  <c r="O21" i="4"/>
  <c r="Q21" i="4" s="1"/>
  <c r="M43" i="11" l="1"/>
  <c r="Q43" i="11" s="1"/>
  <c r="N43" i="11"/>
  <c r="P42" i="11"/>
  <c r="T42" i="11" s="1"/>
  <c r="O42" i="11"/>
  <c r="R42" i="11" s="1"/>
  <c r="S42" i="11"/>
  <c r="U42" i="11" s="1"/>
  <c r="K41" i="10"/>
  <c r="J41" i="10"/>
  <c r="N41" i="10" s="1"/>
  <c r="G42" i="10"/>
  <c r="F54" i="10" s="1"/>
  <c r="H41" i="10"/>
  <c r="I42" i="10" s="1"/>
  <c r="M40" i="10"/>
  <c r="Q40" i="10" s="1"/>
  <c r="L40" i="10"/>
  <c r="O40" i="10" s="1"/>
  <c r="P40" i="10"/>
  <c r="H22" i="6"/>
  <c r="I23" i="6" s="1"/>
  <c r="J22" i="6"/>
  <c r="N22" i="6" s="1"/>
  <c r="K22" i="6"/>
  <c r="M21" i="6"/>
  <c r="Q21" i="6" s="1"/>
  <c r="L21" i="6"/>
  <c r="O21" i="6" s="1"/>
  <c r="P21" i="6"/>
  <c r="R21" i="6" s="1"/>
  <c r="G23" i="6"/>
  <c r="K21" i="5"/>
  <c r="N21" i="5" s="1"/>
  <c r="L21" i="5"/>
  <c r="P21" i="5" s="1"/>
  <c r="O21" i="5"/>
  <c r="Q21" i="5" s="1"/>
  <c r="J22" i="5"/>
  <c r="I22" i="5"/>
  <c r="M22" i="5" s="1"/>
  <c r="H23" i="5"/>
  <c r="G23" i="5"/>
  <c r="K22" i="4"/>
  <c r="N22" i="4" s="1"/>
  <c r="L22" i="4"/>
  <c r="P22" i="4" s="1"/>
  <c r="O22" i="4"/>
  <c r="Q22" i="4" s="1"/>
  <c r="H24" i="4"/>
  <c r="G24" i="4"/>
  <c r="J23" i="4"/>
  <c r="I23" i="4"/>
  <c r="M23" i="4" s="1"/>
  <c r="N44" i="11" l="1"/>
  <c r="M44" i="11"/>
  <c r="Q44" i="11" s="1"/>
  <c r="P43" i="11"/>
  <c r="T43" i="11" s="1"/>
  <c r="O43" i="11"/>
  <c r="R43" i="11" s="1"/>
  <c r="S43" i="11"/>
  <c r="U43" i="11" s="1"/>
  <c r="K42" i="10"/>
  <c r="J42" i="10"/>
  <c r="N42" i="10" s="1"/>
  <c r="G43" i="10"/>
  <c r="F55" i="10" s="1"/>
  <c r="H42" i="10"/>
  <c r="I43" i="10" s="1"/>
  <c r="M41" i="10"/>
  <c r="Q41" i="10" s="1"/>
  <c r="L41" i="10"/>
  <c r="O41" i="10" s="1"/>
  <c r="P41" i="10"/>
  <c r="H23" i="6"/>
  <c r="I24" i="6" s="1"/>
  <c r="K23" i="6"/>
  <c r="J23" i="6"/>
  <c r="N23" i="6" s="1"/>
  <c r="M22" i="6"/>
  <c r="Q22" i="6" s="1"/>
  <c r="L22" i="6"/>
  <c r="O22" i="6" s="1"/>
  <c r="P22" i="6"/>
  <c r="R22" i="6" s="1"/>
  <c r="G24" i="6"/>
  <c r="K22" i="5"/>
  <c r="N22" i="5" s="1"/>
  <c r="L22" i="5"/>
  <c r="P22" i="5" s="1"/>
  <c r="O22" i="5"/>
  <c r="Q22" i="5" s="1"/>
  <c r="H24" i="5"/>
  <c r="G24" i="5"/>
  <c r="J23" i="5"/>
  <c r="I23" i="5"/>
  <c r="M23" i="5" s="1"/>
  <c r="I24" i="4"/>
  <c r="M24" i="4" s="1"/>
  <c r="J24" i="4"/>
  <c r="L23" i="4"/>
  <c r="P23" i="4" s="1"/>
  <c r="K23" i="4"/>
  <c r="N23" i="4" s="1"/>
  <c r="O23" i="4"/>
  <c r="Q23" i="4" s="1"/>
  <c r="H25" i="4"/>
  <c r="G25" i="4"/>
  <c r="M45" i="11" l="1"/>
  <c r="Q45" i="11" s="1"/>
  <c r="N45" i="11"/>
  <c r="O44" i="11"/>
  <c r="R44" i="11" s="1"/>
  <c r="P44" i="11"/>
  <c r="T44" i="11" s="1"/>
  <c r="S44" i="11"/>
  <c r="U44" i="11" s="1"/>
  <c r="G44" i="10"/>
  <c r="F56" i="10" s="1"/>
  <c r="H43" i="10"/>
  <c r="I44" i="10" s="1"/>
  <c r="K43" i="10"/>
  <c r="J43" i="10"/>
  <c r="N43" i="10" s="1"/>
  <c r="L42" i="10"/>
  <c r="O42" i="10" s="1"/>
  <c r="M42" i="10"/>
  <c r="Q42" i="10" s="1"/>
  <c r="P42" i="10"/>
  <c r="H24" i="6"/>
  <c r="M23" i="6"/>
  <c r="Q23" i="6" s="1"/>
  <c r="L23" i="6"/>
  <c r="O23" i="6" s="1"/>
  <c r="P23" i="6"/>
  <c r="R23" i="6" s="1"/>
  <c r="K24" i="6"/>
  <c r="J24" i="6"/>
  <c r="N24" i="6" s="1"/>
  <c r="G25" i="6"/>
  <c r="I24" i="5"/>
  <c r="M24" i="5" s="1"/>
  <c r="J24" i="5"/>
  <c r="L23" i="5"/>
  <c r="P23" i="5" s="1"/>
  <c r="K23" i="5"/>
  <c r="N23" i="5" s="1"/>
  <c r="O23" i="5"/>
  <c r="Q23" i="5" s="1"/>
  <c r="H25" i="5"/>
  <c r="G25" i="5"/>
  <c r="H26" i="4"/>
  <c r="G26" i="4"/>
  <c r="I25" i="4"/>
  <c r="M25" i="4" s="1"/>
  <c r="J25" i="4"/>
  <c r="L24" i="4"/>
  <c r="P24" i="4" s="1"/>
  <c r="K24" i="4"/>
  <c r="N24" i="4" s="1"/>
  <c r="O24" i="4"/>
  <c r="Q24" i="4" s="1"/>
  <c r="N46" i="11" l="1"/>
  <c r="M46" i="11"/>
  <c r="Q46" i="11" s="1"/>
  <c r="O45" i="11"/>
  <c r="R45" i="11" s="1"/>
  <c r="P45" i="11"/>
  <c r="T45" i="11" s="1"/>
  <c r="S45" i="11"/>
  <c r="U45" i="11" s="1"/>
  <c r="K44" i="10"/>
  <c r="J44" i="10"/>
  <c r="N44" i="10" s="1"/>
  <c r="M43" i="10"/>
  <c r="Q43" i="10" s="1"/>
  <c r="L43" i="10"/>
  <c r="O43" i="10" s="1"/>
  <c r="P43" i="10"/>
  <c r="G45" i="10"/>
  <c r="F57" i="10" s="1"/>
  <c r="H44" i="10"/>
  <c r="I45" i="10" s="1"/>
  <c r="H25" i="6"/>
  <c r="I26" i="6" s="1"/>
  <c r="I25" i="6"/>
  <c r="J25" i="6" s="1"/>
  <c r="N25" i="6" s="1"/>
  <c r="L24" i="6"/>
  <c r="O24" i="6" s="1"/>
  <c r="M24" i="6"/>
  <c r="Q24" i="6" s="1"/>
  <c r="P24" i="6"/>
  <c r="R24" i="6" s="1"/>
  <c r="G26" i="6"/>
  <c r="H26" i="5"/>
  <c r="G26" i="5"/>
  <c r="I25" i="5"/>
  <c r="M25" i="5" s="1"/>
  <c r="J25" i="5"/>
  <c r="L24" i="5"/>
  <c r="P24" i="5" s="1"/>
  <c r="K24" i="5"/>
  <c r="N24" i="5" s="1"/>
  <c r="O24" i="5"/>
  <c r="Q24" i="5" s="1"/>
  <c r="H27" i="4"/>
  <c r="G27" i="4"/>
  <c r="L25" i="4"/>
  <c r="P25" i="4" s="1"/>
  <c r="K25" i="4"/>
  <c r="N25" i="4" s="1"/>
  <c r="O25" i="4"/>
  <c r="Q25" i="4" s="1"/>
  <c r="J26" i="4"/>
  <c r="I26" i="4"/>
  <c r="M26" i="4" s="1"/>
  <c r="N47" i="11" l="1"/>
  <c r="M47" i="11"/>
  <c r="Q47" i="11" s="1"/>
  <c r="O46" i="11"/>
  <c r="R46" i="11" s="1"/>
  <c r="P46" i="11"/>
  <c r="T46" i="11" s="1"/>
  <c r="S46" i="11"/>
  <c r="U46" i="11" s="1"/>
  <c r="G46" i="10"/>
  <c r="F58" i="10" s="1"/>
  <c r="H45" i="10"/>
  <c r="I46" i="10" s="1"/>
  <c r="K45" i="10"/>
  <c r="J45" i="10"/>
  <c r="N45" i="10" s="1"/>
  <c r="M44" i="10"/>
  <c r="Q44" i="10" s="1"/>
  <c r="L44" i="10"/>
  <c r="O44" i="10" s="1"/>
  <c r="P44" i="10"/>
  <c r="K25" i="6"/>
  <c r="L25" i="6" s="1"/>
  <c r="O25" i="6" s="1"/>
  <c r="H26" i="6"/>
  <c r="I27" i="6" s="1"/>
  <c r="G27" i="6"/>
  <c r="K26" i="6"/>
  <c r="J26" i="6"/>
  <c r="N26" i="6" s="1"/>
  <c r="L25" i="5"/>
  <c r="P25" i="5" s="1"/>
  <c r="K25" i="5"/>
  <c r="N25" i="5" s="1"/>
  <c r="O25" i="5"/>
  <c r="Q25" i="5" s="1"/>
  <c r="G27" i="5"/>
  <c r="H27" i="5"/>
  <c r="J26" i="5"/>
  <c r="I26" i="5"/>
  <c r="M26" i="5" s="1"/>
  <c r="L26" i="4"/>
  <c r="P26" i="4" s="1"/>
  <c r="K26" i="4"/>
  <c r="N26" i="4" s="1"/>
  <c r="O26" i="4"/>
  <c r="Q26" i="4" s="1"/>
  <c r="H28" i="4"/>
  <c r="G28" i="4"/>
  <c r="I27" i="4"/>
  <c r="M27" i="4" s="1"/>
  <c r="J27" i="4"/>
  <c r="O47" i="11" l="1"/>
  <c r="R47" i="11" s="1"/>
  <c r="P47" i="11"/>
  <c r="T47" i="11" s="1"/>
  <c r="S47" i="11"/>
  <c r="U47" i="11" s="1"/>
  <c r="N48" i="11"/>
  <c r="M48" i="11"/>
  <c r="Q48" i="11" s="1"/>
  <c r="K46" i="10"/>
  <c r="J46" i="10"/>
  <c r="N46" i="10" s="1"/>
  <c r="M45" i="10"/>
  <c r="Q45" i="10" s="1"/>
  <c r="L45" i="10"/>
  <c r="O45" i="10" s="1"/>
  <c r="P45" i="10"/>
  <c r="G47" i="10"/>
  <c r="F59" i="10" s="1"/>
  <c r="H46" i="10"/>
  <c r="I47" i="10" s="1"/>
  <c r="P25" i="6"/>
  <c r="R25" i="6" s="1"/>
  <c r="M25" i="6"/>
  <c r="Q25" i="6" s="1"/>
  <c r="H27" i="6"/>
  <c r="I28" i="6" s="1"/>
  <c r="J27" i="6"/>
  <c r="N27" i="6" s="1"/>
  <c r="K27" i="6"/>
  <c r="M26" i="6"/>
  <c r="Q26" i="6" s="1"/>
  <c r="L26" i="6"/>
  <c r="O26" i="6" s="1"/>
  <c r="P26" i="6"/>
  <c r="R26" i="6" s="1"/>
  <c r="G28" i="6"/>
  <c r="G28" i="5"/>
  <c r="H28" i="5"/>
  <c r="L26" i="5"/>
  <c r="P26" i="5" s="1"/>
  <c r="K26" i="5"/>
  <c r="N26" i="5" s="1"/>
  <c r="O26" i="5"/>
  <c r="Q26" i="5" s="1"/>
  <c r="J27" i="5"/>
  <c r="I27" i="5"/>
  <c r="M27" i="5" s="1"/>
  <c r="L27" i="4"/>
  <c r="P27" i="4" s="1"/>
  <c r="K27" i="4"/>
  <c r="N27" i="4" s="1"/>
  <c r="O27" i="4"/>
  <c r="Q27" i="4" s="1"/>
  <c r="J28" i="4"/>
  <c r="I28" i="4"/>
  <c r="M28" i="4" s="1"/>
  <c r="H29" i="4"/>
  <c r="G29" i="4"/>
  <c r="N49" i="11" l="1"/>
  <c r="M49" i="11"/>
  <c r="Q49" i="11" s="1"/>
  <c r="O48" i="11"/>
  <c r="R48" i="11" s="1"/>
  <c r="P48" i="11"/>
  <c r="T48" i="11" s="1"/>
  <c r="S48" i="11"/>
  <c r="U48" i="11" s="1"/>
  <c r="K47" i="10"/>
  <c r="J47" i="10"/>
  <c r="N47" i="10" s="1"/>
  <c r="G48" i="10"/>
  <c r="F60" i="10" s="1"/>
  <c r="H47" i="10"/>
  <c r="I48" i="10" s="1"/>
  <c r="L46" i="10"/>
  <c r="O46" i="10" s="1"/>
  <c r="M46" i="10"/>
  <c r="Q46" i="10" s="1"/>
  <c r="P46" i="10"/>
  <c r="H28" i="6"/>
  <c r="G29" i="6"/>
  <c r="J28" i="6"/>
  <c r="N28" i="6" s="1"/>
  <c r="K28" i="6"/>
  <c r="M27" i="6"/>
  <c r="Q27" i="6" s="1"/>
  <c r="L27" i="6"/>
  <c r="O27" i="6" s="1"/>
  <c r="P27" i="6"/>
  <c r="R27" i="6" s="1"/>
  <c r="K27" i="5"/>
  <c r="N27" i="5" s="1"/>
  <c r="L27" i="5"/>
  <c r="P27" i="5" s="1"/>
  <c r="O27" i="5"/>
  <c r="Q27" i="5" s="1"/>
  <c r="J28" i="5"/>
  <c r="I28" i="5"/>
  <c r="M28" i="5" s="1"/>
  <c r="H29" i="5"/>
  <c r="G29" i="5"/>
  <c r="G30" i="4"/>
  <c r="H30" i="4"/>
  <c r="L28" i="4"/>
  <c r="P28" i="4" s="1"/>
  <c r="K28" i="4"/>
  <c r="N28" i="4" s="1"/>
  <c r="O28" i="4"/>
  <c r="Q28" i="4" s="1"/>
  <c r="I29" i="4"/>
  <c r="M29" i="4" s="1"/>
  <c r="J29" i="4"/>
  <c r="O49" i="11" l="1"/>
  <c r="R49" i="11" s="1"/>
  <c r="P49" i="11"/>
  <c r="T49" i="11" s="1"/>
  <c r="S49" i="11"/>
  <c r="U49" i="11" s="1"/>
  <c r="N50" i="11"/>
  <c r="M50" i="11"/>
  <c r="Q50" i="11" s="1"/>
  <c r="G49" i="10"/>
  <c r="F61" i="10" s="1"/>
  <c r="H48" i="10"/>
  <c r="I49" i="10" s="1"/>
  <c r="K48" i="10"/>
  <c r="J48" i="10"/>
  <c r="N48" i="10" s="1"/>
  <c r="M47" i="10"/>
  <c r="Q47" i="10" s="1"/>
  <c r="L47" i="10"/>
  <c r="O47" i="10" s="1"/>
  <c r="P47" i="10"/>
  <c r="H29" i="6"/>
  <c r="I30" i="6" s="1"/>
  <c r="I29" i="6"/>
  <c r="K29" i="6" s="1"/>
  <c r="G30" i="6"/>
  <c r="M28" i="6"/>
  <c r="Q28" i="6" s="1"/>
  <c r="L28" i="6"/>
  <c r="O28" i="6" s="1"/>
  <c r="P28" i="6"/>
  <c r="R28" i="6" s="1"/>
  <c r="K28" i="5"/>
  <c r="N28" i="5" s="1"/>
  <c r="L28" i="5"/>
  <c r="P28" i="5" s="1"/>
  <c r="O28" i="5"/>
  <c r="Q28" i="5" s="1"/>
  <c r="H30" i="5"/>
  <c r="G30" i="5"/>
  <c r="J29" i="5"/>
  <c r="I29" i="5"/>
  <c r="M29" i="5" s="1"/>
  <c r="L29" i="4"/>
  <c r="P29" i="4" s="1"/>
  <c r="K29" i="4"/>
  <c r="N29" i="4" s="1"/>
  <c r="O29" i="4"/>
  <c r="Q29" i="4" s="1"/>
  <c r="J30" i="4"/>
  <c r="I30" i="4"/>
  <c r="M30" i="4" s="1"/>
  <c r="H31" i="4"/>
  <c r="G31" i="4"/>
  <c r="N51" i="11" l="1"/>
  <c r="M51" i="11"/>
  <c r="Q51" i="11" s="1"/>
  <c r="O50" i="11"/>
  <c r="R50" i="11" s="1"/>
  <c r="P50" i="11"/>
  <c r="T50" i="11" s="1"/>
  <c r="S50" i="11"/>
  <c r="U50" i="11" s="1"/>
  <c r="K49" i="10"/>
  <c r="J49" i="10"/>
  <c r="N49" i="10" s="1"/>
  <c r="M48" i="10"/>
  <c r="Q48" i="10" s="1"/>
  <c r="L48" i="10"/>
  <c r="O48" i="10" s="1"/>
  <c r="P48" i="10"/>
  <c r="G50" i="10"/>
  <c r="F62" i="10" s="1"/>
  <c r="H49" i="10"/>
  <c r="I50" i="10" s="1"/>
  <c r="J29" i="6"/>
  <c r="N29" i="6" s="1"/>
  <c r="H30" i="6"/>
  <c r="M29" i="6"/>
  <c r="Q29" i="6" s="1"/>
  <c r="L29" i="6"/>
  <c r="O29" i="6" s="1"/>
  <c r="P29" i="6"/>
  <c r="K30" i="6"/>
  <c r="J30" i="6"/>
  <c r="G31" i="6"/>
  <c r="I30" i="5"/>
  <c r="M30" i="5" s="1"/>
  <c r="J30" i="5"/>
  <c r="L29" i="5"/>
  <c r="P29" i="5" s="1"/>
  <c r="K29" i="5"/>
  <c r="N29" i="5" s="1"/>
  <c r="O29" i="5"/>
  <c r="Q29" i="5" s="1"/>
  <c r="H31" i="5"/>
  <c r="G31" i="5"/>
  <c r="G32" i="4"/>
  <c r="H32" i="4"/>
  <c r="L30" i="4"/>
  <c r="P30" i="4" s="1"/>
  <c r="K30" i="4"/>
  <c r="N30" i="4" s="1"/>
  <c r="O30" i="4"/>
  <c r="Q30" i="4" s="1"/>
  <c r="J31" i="4"/>
  <c r="I31" i="4"/>
  <c r="M31" i="4" s="1"/>
  <c r="N52" i="11" l="1"/>
  <c r="M52" i="11"/>
  <c r="Q52" i="11" s="1"/>
  <c r="O51" i="11"/>
  <c r="R51" i="11" s="1"/>
  <c r="P51" i="11"/>
  <c r="T51" i="11" s="1"/>
  <c r="S51" i="11"/>
  <c r="U51" i="11" s="1"/>
  <c r="K50" i="10"/>
  <c r="J50" i="10"/>
  <c r="N50" i="10" s="1"/>
  <c r="G51" i="10"/>
  <c r="F63" i="10" s="1"/>
  <c r="H50" i="10"/>
  <c r="I51" i="10" s="1"/>
  <c r="M49" i="10"/>
  <c r="Q49" i="10" s="1"/>
  <c r="L49" i="10"/>
  <c r="O49" i="10" s="1"/>
  <c r="P49" i="10"/>
  <c r="R29" i="6"/>
  <c r="N30" i="6"/>
  <c r="H31" i="6"/>
  <c r="I31" i="6"/>
  <c r="J31" i="6" s="1"/>
  <c r="N31" i="6" s="1"/>
  <c r="G32" i="6"/>
  <c r="L30" i="6"/>
  <c r="O30" i="6" s="1"/>
  <c r="M30" i="6"/>
  <c r="Q30" i="6" s="1"/>
  <c r="P30" i="6"/>
  <c r="R30" i="6" s="1"/>
  <c r="H32" i="5"/>
  <c r="G32" i="5"/>
  <c r="I31" i="5"/>
  <c r="M31" i="5" s="1"/>
  <c r="J31" i="5"/>
  <c r="L30" i="5"/>
  <c r="P30" i="5" s="1"/>
  <c r="K30" i="5"/>
  <c r="N30" i="5" s="1"/>
  <c r="O30" i="5"/>
  <c r="Q30" i="5" s="1"/>
  <c r="K31" i="4"/>
  <c r="N31" i="4" s="1"/>
  <c r="L31" i="4"/>
  <c r="P31" i="4" s="1"/>
  <c r="O31" i="4"/>
  <c r="Q31" i="4" s="1"/>
  <c r="J32" i="4"/>
  <c r="I32" i="4"/>
  <c r="M32" i="4" s="1"/>
  <c r="H33" i="4"/>
  <c r="G33" i="4"/>
  <c r="N53" i="11" l="1"/>
  <c r="M53" i="11"/>
  <c r="Q53" i="11" s="1"/>
  <c r="O52" i="11"/>
  <c r="R52" i="11" s="1"/>
  <c r="P52" i="11"/>
  <c r="T52" i="11" s="1"/>
  <c r="S52" i="11"/>
  <c r="U52" i="11" s="1"/>
  <c r="K51" i="10"/>
  <c r="J51" i="10"/>
  <c r="N51" i="10" s="1"/>
  <c r="G52" i="10"/>
  <c r="F64" i="10" s="1"/>
  <c r="H51" i="10"/>
  <c r="I52" i="10" s="1"/>
  <c r="L50" i="10"/>
  <c r="O50" i="10" s="1"/>
  <c r="M50" i="10"/>
  <c r="Q50" i="10" s="1"/>
  <c r="P50" i="10"/>
  <c r="K31" i="6"/>
  <c r="P31" i="6" s="1"/>
  <c r="R31" i="6" s="1"/>
  <c r="H32" i="6"/>
  <c r="I33" i="6" s="1"/>
  <c r="I32" i="6"/>
  <c r="K32" i="6" s="1"/>
  <c r="G33" i="6"/>
  <c r="L31" i="5"/>
  <c r="P31" i="5" s="1"/>
  <c r="K31" i="5"/>
  <c r="N31" i="5" s="1"/>
  <c r="O31" i="5"/>
  <c r="Q31" i="5" s="1"/>
  <c r="G33" i="5"/>
  <c r="H33" i="5"/>
  <c r="J32" i="5"/>
  <c r="I32" i="5"/>
  <c r="M32" i="5" s="1"/>
  <c r="K32" i="4"/>
  <c r="N32" i="4" s="1"/>
  <c r="L32" i="4"/>
  <c r="P32" i="4" s="1"/>
  <c r="O32" i="4"/>
  <c r="Q32" i="4" s="1"/>
  <c r="H34" i="4"/>
  <c r="G34" i="4"/>
  <c r="J33" i="4"/>
  <c r="I33" i="4"/>
  <c r="M33" i="4" s="1"/>
  <c r="N54" i="11" l="1"/>
  <c r="M54" i="11"/>
  <c r="Q54" i="11" s="1"/>
  <c r="O53" i="11"/>
  <c r="R53" i="11" s="1"/>
  <c r="P53" i="11"/>
  <c r="T53" i="11" s="1"/>
  <c r="S53" i="11"/>
  <c r="U53" i="11" s="1"/>
  <c r="G53" i="10"/>
  <c r="F65" i="10" s="1"/>
  <c r="H52" i="10"/>
  <c r="I53" i="10" s="1"/>
  <c r="K52" i="10"/>
  <c r="J52" i="10"/>
  <c r="N52" i="10" s="1"/>
  <c r="M51" i="10"/>
  <c r="Q51" i="10" s="1"/>
  <c r="L51" i="10"/>
  <c r="O51" i="10" s="1"/>
  <c r="P51" i="10"/>
  <c r="M31" i="6"/>
  <c r="Q31" i="6" s="1"/>
  <c r="L31" i="6"/>
  <c r="O31" i="6" s="1"/>
  <c r="J32" i="6"/>
  <c r="N32" i="6" s="1"/>
  <c r="H33" i="6"/>
  <c r="J33" i="6"/>
  <c r="K33" i="6"/>
  <c r="M32" i="6"/>
  <c r="L32" i="6"/>
  <c r="P32" i="6"/>
  <c r="G34" i="6"/>
  <c r="G34" i="5"/>
  <c r="H34" i="5"/>
  <c r="L32" i="5"/>
  <c r="P32" i="5" s="1"/>
  <c r="K32" i="5"/>
  <c r="N32" i="5" s="1"/>
  <c r="O32" i="5"/>
  <c r="Q32" i="5" s="1"/>
  <c r="J33" i="5"/>
  <c r="I33" i="5"/>
  <c r="M33" i="5" s="1"/>
  <c r="I34" i="4"/>
  <c r="M34" i="4" s="1"/>
  <c r="J34" i="4"/>
  <c r="L33" i="4"/>
  <c r="P33" i="4" s="1"/>
  <c r="K33" i="4"/>
  <c r="N33" i="4" s="1"/>
  <c r="O33" i="4"/>
  <c r="Q33" i="4" s="1"/>
  <c r="H35" i="4"/>
  <c r="G35" i="4"/>
  <c r="N55" i="11" l="1"/>
  <c r="M55" i="11"/>
  <c r="Q55" i="11" s="1"/>
  <c r="O54" i="11"/>
  <c r="R54" i="11" s="1"/>
  <c r="P54" i="11"/>
  <c r="T54" i="11" s="1"/>
  <c r="S54" i="11"/>
  <c r="U54" i="11" s="1"/>
  <c r="K53" i="10"/>
  <c r="J53" i="10"/>
  <c r="N53" i="10" s="1"/>
  <c r="M52" i="10"/>
  <c r="Q52" i="10" s="1"/>
  <c r="L52" i="10"/>
  <c r="O52" i="10" s="1"/>
  <c r="P52" i="10"/>
  <c r="G54" i="10"/>
  <c r="F66" i="10" s="1"/>
  <c r="H53" i="10"/>
  <c r="I54" i="10" s="1"/>
  <c r="R32" i="6"/>
  <c r="Q32" i="6"/>
  <c r="O32" i="6"/>
  <c r="N33" i="6"/>
  <c r="H34" i="6"/>
  <c r="I34" i="6"/>
  <c r="J34" i="6" s="1"/>
  <c r="N34" i="6" s="1"/>
  <c r="G35" i="6"/>
  <c r="M33" i="6"/>
  <c r="Q33" i="6" s="1"/>
  <c r="L33" i="6"/>
  <c r="O33" i="6" s="1"/>
  <c r="P33" i="6"/>
  <c r="R33" i="6" s="1"/>
  <c r="K33" i="5"/>
  <c r="N33" i="5" s="1"/>
  <c r="L33" i="5"/>
  <c r="P33" i="5" s="1"/>
  <c r="O33" i="5"/>
  <c r="Q33" i="5" s="1"/>
  <c r="J34" i="5"/>
  <c r="I34" i="5"/>
  <c r="M34" i="5" s="1"/>
  <c r="H35" i="5"/>
  <c r="G35" i="5"/>
  <c r="H36" i="4"/>
  <c r="G36" i="4"/>
  <c r="I35" i="4"/>
  <c r="M35" i="4" s="1"/>
  <c r="J35" i="4"/>
  <c r="L34" i="4"/>
  <c r="P34" i="4" s="1"/>
  <c r="K34" i="4"/>
  <c r="N34" i="4" s="1"/>
  <c r="O34" i="4"/>
  <c r="Q34" i="4" s="1"/>
  <c r="N56" i="11" l="1"/>
  <c r="M56" i="11"/>
  <c r="Q56" i="11" s="1"/>
  <c r="O55" i="11"/>
  <c r="R55" i="11" s="1"/>
  <c r="P55" i="11"/>
  <c r="T55" i="11" s="1"/>
  <c r="S55" i="11"/>
  <c r="U55" i="11" s="1"/>
  <c r="G55" i="10"/>
  <c r="F67" i="10" s="1"/>
  <c r="H54" i="10"/>
  <c r="I55" i="10" s="1"/>
  <c r="K54" i="10"/>
  <c r="J54" i="10"/>
  <c r="N54" i="10" s="1"/>
  <c r="M53" i="10"/>
  <c r="Q53" i="10" s="1"/>
  <c r="L53" i="10"/>
  <c r="O53" i="10" s="1"/>
  <c r="P53" i="10"/>
  <c r="K34" i="6"/>
  <c r="M34" i="6" s="1"/>
  <c r="Q34" i="6" s="1"/>
  <c r="H35" i="6"/>
  <c r="I36" i="6" s="1"/>
  <c r="I35" i="6"/>
  <c r="K35" i="6" s="1"/>
  <c r="G36" i="6"/>
  <c r="K34" i="5"/>
  <c r="N34" i="5" s="1"/>
  <c r="L34" i="5"/>
  <c r="P34" i="5" s="1"/>
  <c r="O34" i="5"/>
  <c r="Q34" i="5" s="1"/>
  <c r="H36" i="5"/>
  <c r="G36" i="5"/>
  <c r="J35" i="5"/>
  <c r="I35" i="5"/>
  <c r="M35" i="5" s="1"/>
  <c r="H37" i="4"/>
  <c r="G37" i="4"/>
  <c r="L35" i="4"/>
  <c r="P35" i="4" s="1"/>
  <c r="K35" i="4"/>
  <c r="N35" i="4" s="1"/>
  <c r="O35" i="4"/>
  <c r="Q35" i="4" s="1"/>
  <c r="J36" i="4"/>
  <c r="I36" i="4"/>
  <c r="M36" i="4" s="1"/>
  <c r="N57" i="11" l="1"/>
  <c r="M57" i="11"/>
  <c r="Q57" i="11" s="1"/>
  <c r="O56" i="11"/>
  <c r="R56" i="11" s="1"/>
  <c r="P56" i="11"/>
  <c r="T56" i="11" s="1"/>
  <c r="S56" i="11"/>
  <c r="U56" i="11" s="1"/>
  <c r="K55" i="10"/>
  <c r="J55" i="10"/>
  <c r="N55" i="10" s="1"/>
  <c r="L54" i="10"/>
  <c r="O54" i="10" s="1"/>
  <c r="M54" i="10"/>
  <c r="Q54" i="10" s="1"/>
  <c r="P54" i="10"/>
  <c r="G56" i="10"/>
  <c r="F68" i="10" s="1"/>
  <c r="H55" i="10"/>
  <c r="I56" i="10" s="1"/>
  <c r="P34" i="6"/>
  <c r="R34" i="6" s="1"/>
  <c r="L34" i="6"/>
  <c r="O34" i="6" s="1"/>
  <c r="J35" i="6"/>
  <c r="N35" i="6" s="1"/>
  <c r="H36" i="6"/>
  <c r="I37" i="6" s="1"/>
  <c r="M35" i="6"/>
  <c r="Q35" i="6" s="1"/>
  <c r="L35" i="6"/>
  <c r="P35" i="6"/>
  <c r="K36" i="6"/>
  <c r="J36" i="6"/>
  <c r="G37" i="6"/>
  <c r="I36" i="5"/>
  <c r="M36" i="5" s="1"/>
  <c r="J36" i="5"/>
  <c r="L35" i="5"/>
  <c r="P35" i="5" s="1"/>
  <c r="K35" i="5"/>
  <c r="N35" i="5" s="1"/>
  <c r="O35" i="5"/>
  <c r="Q35" i="5" s="1"/>
  <c r="H37" i="5"/>
  <c r="G37" i="5"/>
  <c r="G38" i="4"/>
  <c r="H38" i="4"/>
  <c r="K36" i="4"/>
  <c r="N36" i="4" s="1"/>
  <c r="L36" i="4"/>
  <c r="P36" i="4" s="1"/>
  <c r="O36" i="4"/>
  <c r="Q36" i="4" s="1"/>
  <c r="J37" i="4"/>
  <c r="I37" i="4"/>
  <c r="M37" i="4" s="1"/>
  <c r="N58" i="11" l="1"/>
  <c r="M58" i="11"/>
  <c r="Q58" i="11" s="1"/>
  <c r="O57" i="11"/>
  <c r="R57" i="11" s="1"/>
  <c r="P57" i="11"/>
  <c r="T57" i="11" s="1"/>
  <c r="S57" i="11"/>
  <c r="U57" i="11" s="1"/>
  <c r="K56" i="10"/>
  <c r="J56" i="10"/>
  <c r="N56" i="10" s="1"/>
  <c r="G57" i="10"/>
  <c r="F69" i="10" s="1"/>
  <c r="H56" i="10"/>
  <c r="I57" i="10" s="1"/>
  <c r="M55" i="10"/>
  <c r="Q55" i="10" s="1"/>
  <c r="L55" i="10"/>
  <c r="O55" i="10" s="1"/>
  <c r="P55" i="10"/>
  <c r="O35" i="6"/>
  <c r="N36" i="6"/>
  <c r="R35" i="6"/>
  <c r="H37" i="6"/>
  <c r="G38" i="6"/>
  <c r="L36" i="6"/>
  <c r="O36" i="6" s="1"/>
  <c r="M36" i="6"/>
  <c r="Q36" i="6" s="1"/>
  <c r="P36" i="6"/>
  <c r="R36" i="6" s="1"/>
  <c r="K37" i="6"/>
  <c r="J37" i="6"/>
  <c r="N37" i="6" s="1"/>
  <c r="H38" i="5"/>
  <c r="G38" i="5"/>
  <c r="I37" i="5"/>
  <c r="M37" i="5" s="1"/>
  <c r="J37" i="5"/>
  <c r="L36" i="5"/>
  <c r="P36" i="5" s="1"/>
  <c r="K36" i="5"/>
  <c r="N36" i="5" s="1"/>
  <c r="O36" i="5"/>
  <c r="Q36" i="5" s="1"/>
  <c r="L37" i="4"/>
  <c r="P37" i="4" s="1"/>
  <c r="K37" i="4"/>
  <c r="N37" i="4" s="1"/>
  <c r="O37" i="4"/>
  <c r="Q37" i="4" s="1"/>
  <c r="I38" i="4"/>
  <c r="M38" i="4" s="1"/>
  <c r="J38" i="4"/>
  <c r="H39" i="4"/>
  <c r="G39" i="4"/>
  <c r="N59" i="11" l="1"/>
  <c r="M59" i="11"/>
  <c r="Q59" i="11" s="1"/>
  <c r="O58" i="11"/>
  <c r="R58" i="11" s="1"/>
  <c r="P58" i="11"/>
  <c r="T58" i="11" s="1"/>
  <c r="S58" i="11"/>
  <c r="U58" i="11" s="1"/>
  <c r="K57" i="10"/>
  <c r="J57" i="10"/>
  <c r="N57" i="10" s="1"/>
  <c r="G58" i="10"/>
  <c r="F70" i="10" s="1"/>
  <c r="H57" i="10"/>
  <c r="I58" i="10" s="1"/>
  <c r="M56" i="10"/>
  <c r="Q56" i="10" s="1"/>
  <c r="L56" i="10"/>
  <c r="O56" i="10" s="1"/>
  <c r="P56" i="10"/>
  <c r="H38" i="6"/>
  <c r="I38" i="6"/>
  <c r="J38" i="6" s="1"/>
  <c r="N38" i="6" s="1"/>
  <c r="L37" i="6"/>
  <c r="O37" i="6" s="1"/>
  <c r="M37" i="6"/>
  <c r="Q37" i="6" s="1"/>
  <c r="P37" i="6"/>
  <c r="R37" i="6" s="1"/>
  <c r="G39" i="6"/>
  <c r="L37" i="5"/>
  <c r="P37" i="5" s="1"/>
  <c r="K37" i="5"/>
  <c r="N37" i="5" s="1"/>
  <c r="O37" i="5"/>
  <c r="Q37" i="5" s="1"/>
  <c r="G39" i="5"/>
  <c r="H39" i="5"/>
  <c r="J38" i="5"/>
  <c r="I38" i="5"/>
  <c r="M38" i="5" s="1"/>
  <c r="J39" i="4"/>
  <c r="I39" i="4"/>
  <c r="M39" i="4" s="1"/>
  <c r="H40" i="4"/>
  <c r="G40" i="4"/>
  <c r="K38" i="4"/>
  <c r="N38" i="4" s="1"/>
  <c r="L38" i="4"/>
  <c r="P38" i="4" s="1"/>
  <c r="O38" i="4"/>
  <c r="Q38" i="4" s="1"/>
  <c r="N60" i="11" l="1"/>
  <c r="M60" i="11"/>
  <c r="Q60" i="11" s="1"/>
  <c r="O59" i="11"/>
  <c r="R59" i="11" s="1"/>
  <c r="P59" i="11"/>
  <c r="T59" i="11" s="1"/>
  <c r="S59" i="11"/>
  <c r="U59" i="11" s="1"/>
  <c r="K58" i="10"/>
  <c r="J58" i="10"/>
  <c r="N58" i="10" s="1"/>
  <c r="G59" i="10"/>
  <c r="F71" i="10" s="1"/>
  <c r="H58" i="10"/>
  <c r="I59" i="10" s="1"/>
  <c r="M57" i="10"/>
  <c r="Q57" i="10" s="1"/>
  <c r="L57" i="10"/>
  <c r="O57" i="10" s="1"/>
  <c r="P57" i="10"/>
  <c r="K38" i="6"/>
  <c r="M38" i="6" s="1"/>
  <c r="Q38" i="6" s="1"/>
  <c r="H39" i="6"/>
  <c r="I40" i="6" s="1"/>
  <c r="I39" i="6"/>
  <c r="K39" i="6" s="1"/>
  <c r="G40" i="6"/>
  <c r="G40" i="5"/>
  <c r="H40" i="5"/>
  <c r="L38" i="5"/>
  <c r="P38" i="5" s="1"/>
  <c r="K38" i="5"/>
  <c r="N38" i="5" s="1"/>
  <c r="O38" i="5"/>
  <c r="Q38" i="5" s="1"/>
  <c r="I39" i="5"/>
  <c r="M39" i="5" s="1"/>
  <c r="J39" i="5"/>
  <c r="J40" i="4"/>
  <c r="I40" i="4"/>
  <c r="M40" i="4" s="1"/>
  <c r="H41" i="4"/>
  <c r="G41" i="4"/>
  <c r="L39" i="4"/>
  <c r="P39" i="4" s="1"/>
  <c r="K39" i="4"/>
  <c r="N39" i="4" s="1"/>
  <c r="O39" i="4"/>
  <c r="Q39" i="4" s="1"/>
  <c r="N61" i="11" l="1"/>
  <c r="M61" i="11"/>
  <c r="Q61" i="11" s="1"/>
  <c r="O60" i="11"/>
  <c r="R60" i="11" s="1"/>
  <c r="P60" i="11"/>
  <c r="T60" i="11" s="1"/>
  <c r="S60" i="11"/>
  <c r="U60" i="11" s="1"/>
  <c r="G60" i="10"/>
  <c r="F72" i="10" s="1"/>
  <c r="H59" i="10"/>
  <c r="I60" i="10" s="1"/>
  <c r="K59" i="10"/>
  <c r="J59" i="10"/>
  <c r="N59" i="10" s="1"/>
  <c r="L58" i="10"/>
  <c r="O58" i="10" s="1"/>
  <c r="M58" i="10"/>
  <c r="Q58" i="10" s="1"/>
  <c r="P58" i="10"/>
  <c r="L38" i="6"/>
  <c r="O38" i="6" s="1"/>
  <c r="P38" i="6"/>
  <c r="R38" i="6" s="1"/>
  <c r="J39" i="6"/>
  <c r="N39" i="6" s="1"/>
  <c r="H40" i="6"/>
  <c r="I41" i="6" s="1"/>
  <c r="G41" i="6"/>
  <c r="J40" i="6"/>
  <c r="K40" i="6"/>
  <c r="M39" i="6"/>
  <c r="Q39" i="6" s="1"/>
  <c r="L39" i="6"/>
  <c r="P39" i="6"/>
  <c r="K39" i="5"/>
  <c r="N39" i="5" s="1"/>
  <c r="L39" i="5"/>
  <c r="P39" i="5" s="1"/>
  <c r="O39" i="5"/>
  <c r="Q39" i="5" s="1"/>
  <c r="I40" i="5"/>
  <c r="M40" i="5" s="1"/>
  <c r="J40" i="5"/>
  <c r="H41" i="5"/>
  <c r="G41" i="5"/>
  <c r="I41" i="4"/>
  <c r="M41" i="4" s="1"/>
  <c r="J41" i="4"/>
  <c r="H42" i="4"/>
  <c r="G42" i="4"/>
  <c r="L40" i="4"/>
  <c r="P40" i="4" s="1"/>
  <c r="K40" i="4"/>
  <c r="N40" i="4" s="1"/>
  <c r="O40" i="4"/>
  <c r="Q40" i="4" s="1"/>
  <c r="N62" i="11" l="1"/>
  <c r="M62" i="11"/>
  <c r="Q62" i="11" s="1"/>
  <c r="O61" i="11"/>
  <c r="R61" i="11" s="1"/>
  <c r="P61" i="11"/>
  <c r="T61" i="11" s="1"/>
  <c r="S61" i="11"/>
  <c r="U61" i="11" s="1"/>
  <c r="K60" i="10"/>
  <c r="J60" i="10"/>
  <c r="N60" i="10" s="1"/>
  <c r="M59" i="10"/>
  <c r="Q59" i="10" s="1"/>
  <c r="L59" i="10"/>
  <c r="O59" i="10" s="1"/>
  <c r="P59" i="10"/>
  <c r="G61" i="10"/>
  <c r="F73" i="10" s="1"/>
  <c r="H60" i="10"/>
  <c r="I61" i="10" s="1"/>
  <c r="R39" i="6"/>
  <c r="O39" i="6"/>
  <c r="N40" i="6"/>
  <c r="H41" i="6"/>
  <c r="M40" i="6"/>
  <c r="Q40" i="6" s="1"/>
  <c r="L40" i="6"/>
  <c r="O40" i="6" s="1"/>
  <c r="P40" i="6"/>
  <c r="R40" i="6" s="1"/>
  <c r="G42" i="6"/>
  <c r="K41" i="6"/>
  <c r="J41" i="6"/>
  <c r="N41" i="6" s="1"/>
  <c r="G42" i="5"/>
  <c r="H42" i="5"/>
  <c r="J41" i="5"/>
  <c r="I41" i="5"/>
  <c r="M41" i="5" s="1"/>
  <c r="K40" i="5"/>
  <c r="N40" i="5" s="1"/>
  <c r="L40" i="5"/>
  <c r="P40" i="5" s="1"/>
  <c r="O40" i="5"/>
  <c r="Q40" i="5" s="1"/>
  <c r="J42" i="4"/>
  <c r="I42" i="4"/>
  <c r="M42" i="4" s="1"/>
  <c r="K41" i="4"/>
  <c r="N41" i="4" s="1"/>
  <c r="L41" i="4"/>
  <c r="P41" i="4" s="1"/>
  <c r="O41" i="4"/>
  <c r="Q41" i="4" s="1"/>
  <c r="H43" i="4"/>
  <c r="G43" i="4"/>
  <c r="N63" i="11" l="1"/>
  <c r="M63" i="11"/>
  <c r="Q63" i="11" s="1"/>
  <c r="O62" i="11"/>
  <c r="R62" i="11" s="1"/>
  <c r="P62" i="11"/>
  <c r="T62" i="11" s="1"/>
  <c r="S62" i="11"/>
  <c r="U62" i="11" s="1"/>
  <c r="G62" i="10"/>
  <c r="F74" i="10" s="1"/>
  <c r="H61" i="10"/>
  <c r="I62" i="10" s="1"/>
  <c r="K61" i="10"/>
  <c r="J61" i="10"/>
  <c r="N61" i="10" s="1"/>
  <c r="M60" i="10"/>
  <c r="Q60" i="10" s="1"/>
  <c r="L60" i="10"/>
  <c r="O60" i="10" s="1"/>
  <c r="P60" i="10"/>
  <c r="H42" i="6"/>
  <c r="I42" i="6"/>
  <c r="K42" i="6" s="1"/>
  <c r="G43" i="6"/>
  <c r="M41" i="6"/>
  <c r="Q41" i="6" s="1"/>
  <c r="L41" i="6"/>
  <c r="O41" i="6" s="1"/>
  <c r="P41" i="6"/>
  <c r="R41" i="6" s="1"/>
  <c r="L41" i="5"/>
  <c r="P41" i="5" s="1"/>
  <c r="K41" i="5"/>
  <c r="N41" i="5" s="1"/>
  <c r="O41" i="5"/>
  <c r="Q41" i="5" s="1"/>
  <c r="J42" i="5"/>
  <c r="I42" i="5"/>
  <c r="M42" i="5" s="1"/>
  <c r="G43" i="5"/>
  <c r="H43" i="5"/>
  <c r="G44" i="4"/>
  <c r="H44" i="4"/>
  <c r="J43" i="4"/>
  <c r="I43" i="4"/>
  <c r="M43" i="4" s="1"/>
  <c r="K42" i="4"/>
  <c r="N42" i="4" s="1"/>
  <c r="L42" i="4"/>
  <c r="P42" i="4" s="1"/>
  <c r="O42" i="4"/>
  <c r="Q42" i="4" s="1"/>
  <c r="N64" i="11" l="1"/>
  <c r="M64" i="11"/>
  <c r="Q64" i="11" s="1"/>
  <c r="O63" i="11"/>
  <c r="R63" i="11" s="1"/>
  <c r="P63" i="11"/>
  <c r="T63" i="11" s="1"/>
  <c r="S63" i="11"/>
  <c r="U63" i="11" s="1"/>
  <c r="K62" i="10"/>
  <c r="J62" i="10"/>
  <c r="N62" i="10" s="1"/>
  <c r="M61" i="10"/>
  <c r="Q61" i="10" s="1"/>
  <c r="L61" i="10"/>
  <c r="O61" i="10" s="1"/>
  <c r="P61" i="10"/>
  <c r="G63" i="10"/>
  <c r="F75" i="10" s="1"/>
  <c r="H62" i="10"/>
  <c r="I63" i="10" s="1"/>
  <c r="J42" i="6"/>
  <c r="N42" i="6" s="1"/>
  <c r="H43" i="6"/>
  <c r="I43" i="6"/>
  <c r="J43" i="6" s="1"/>
  <c r="L42" i="6"/>
  <c r="O42" i="6" s="1"/>
  <c r="M42" i="6"/>
  <c r="Q42" i="6" s="1"/>
  <c r="P42" i="6"/>
  <c r="R42" i="6" s="1"/>
  <c r="K43" i="6"/>
  <c r="G44" i="6"/>
  <c r="K42" i="5"/>
  <c r="N42" i="5" s="1"/>
  <c r="L42" i="5"/>
  <c r="P42" i="5" s="1"/>
  <c r="O42" i="5"/>
  <c r="Q42" i="5" s="1"/>
  <c r="J43" i="5"/>
  <c r="I43" i="5"/>
  <c r="M43" i="5" s="1"/>
  <c r="H44" i="5"/>
  <c r="G44" i="5"/>
  <c r="L43" i="4"/>
  <c r="P43" i="4" s="1"/>
  <c r="K43" i="4"/>
  <c r="N43" i="4" s="1"/>
  <c r="O43" i="4"/>
  <c r="Q43" i="4" s="1"/>
  <c r="J44" i="4"/>
  <c r="I44" i="4"/>
  <c r="M44" i="4" s="1"/>
  <c r="H45" i="4"/>
  <c r="G45" i="4"/>
  <c r="N65" i="11" l="1"/>
  <c r="M65" i="11"/>
  <c r="Q65" i="11" s="1"/>
  <c r="O64" i="11"/>
  <c r="R64" i="11" s="1"/>
  <c r="P64" i="11"/>
  <c r="T64" i="11" s="1"/>
  <c r="S64" i="11"/>
  <c r="U64" i="11" s="1"/>
  <c r="K63" i="10"/>
  <c r="J63" i="10"/>
  <c r="N63" i="10" s="1"/>
  <c r="H63" i="10"/>
  <c r="I64" i="10" s="1"/>
  <c r="G64" i="10"/>
  <c r="F76" i="10" s="1"/>
  <c r="L62" i="10"/>
  <c r="O62" i="10" s="1"/>
  <c r="M62" i="10"/>
  <c r="Q62" i="10" s="1"/>
  <c r="P62" i="10"/>
  <c r="N43" i="6"/>
  <c r="H44" i="6"/>
  <c r="I45" i="6" s="1"/>
  <c r="I44" i="6"/>
  <c r="K44" i="6" s="1"/>
  <c r="L43" i="6"/>
  <c r="O43" i="6" s="1"/>
  <c r="M43" i="6"/>
  <c r="Q43" i="6" s="1"/>
  <c r="P43" i="6"/>
  <c r="R43" i="6" s="1"/>
  <c r="G45" i="6"/>
  <c r="K43" i="5"/>
  <c r="N43" i="5" s="1"/>
  <c r="L43" i="5"/>
  <c r="P43" i="5" s="1"/>
  <c r="O43" i="5"/>
  <c r="Q43" i="5" s="1"/>
  <c r="H45" i="5"/>
  <c r="G45" i="5"/>
  <c r="J44" i="5"/>
  <c r="I44" i="5"/>
  <c r="M44" i="5" s="1"/>
  <c r="K44" i="4"/>
  <c r="N44" i="4" s="1"/>
  <c r="L44" i="4"/>
  <c r="P44" i="4" s="1"/>
  <c r="O44" i="4"/>
  <c r="Q44" i="4" s="1"/>
  <c r="H46" i="4"/>
  <c r="G46" i="4"/>
  <c r="J45" i="4"/>
  <c r="I45" i="4"/>
  <c r="M45" i="4" s="1"/>
  <c r="N66" i="11" l="1"/>
  <c r="M66" i="11"/>
  <c r="Q66" i="11" s="1"/>
  <c r="O65" i="11"/>
  <c r="R65" i="11" s="1"/>
  <c r="P65" i="11"/>
  <c r="T65" i="11" s="1"/>
  <c r="S65" i="11"/>
  <c r="U65" i="11" s="1"/>
  <c r="K64" i="10"/>
  <c r="J64" i="10"/>
  <c r="N64" i="10" s="1"/>
  <c r="H64" i="10"/>
  <c r="I65" i="10" s="1"/>
  <c r="G65" i="10"/>
  <c r="F77" i="10" s="1"/>
  <c r="L63" i="10"/>
  <c r="O63" i="10" s="1"/>
  <c r="M63" i="10"/>
  <c r="Q63" i="10" s="1"/>
  <c r="P63" i="10"/>
  <c r="J44" i="6"/>
  <c r="N44" i="6" s="1"/>
  <c r="H45" i="6"/>
  <c r="I46" i="6" s="1"/>
  <c r="J45" i="6"/>
  <c r="K45" i="6"/>
  <c r="G46" i="6"/>
  <c r="M44" i="6"/>
  <c r="Q44" i="6" s="1"/>
  <c r="L44" i="6"/>
  <c r="O44" i="6" s="1"/>
  <c r="P44" i="6"/>
  <c r="I45" i="5"/>
  <c r="M45" i="5" s="1"/>
  <c r="J45" i="5"/>
  <c r="L44" i="5"/>
  <c r="P44" i="5" s="1"/>
  <c r="K44" i="5"/>
  <c r="N44" i="5" s="1"/>
  <c r="O44" i="5"/>
  <c r="Q44" i="5" s="1"/>
  <c r="H46" i="5"/>
  <c r="G46" i="5"/>
  <c r="L45" i="4"/>
  <c r="P45" i="4" s="1"/>
  <c r="K45" i="4"/>
  <c r="N45" i="4" s="1"/>
  <c r="O45" i="4"/>
  <c r="Q45" i="4" s="1"/>
  <c r="J46" i="4"/>
  <c r="I46" i="4"/>
  <c r="M46" i="4" s="1"/>
  <c r="H47" i="4"/>
  <c r="G47" i="4"/>
  <c r="M67" i="11" l="1"/>
  <c r="Q67" i="11" s="1"/>
  <c r="N67" i="11"/>
  <c r="P66" i="11"/>
  <c r="T66" i="11" s="1"/>
  <c r="O66" i="11"/>
  <c r="R66" i="11" s="1"/>
  <c r="S66" i="11"/>
  <c r="U66" i="11" s="1"/>
  <c r="K65" i="10"/>
  <c r="J65" i="10"/>
  <c r="N65" i="10" s="1"/>
  <c r="H65" i="10"/>
  <c r="I66" i="10" s="1"/>
  <c r="G66" i="10"/>
  <c r="F78" i="10" s="1"/>
  <c r="L64" i="10"/>
  <c r="O64" i="10" s="1"/>
  <c r="M64" i="10"/>
  <c r="Q64" i="10" s="1"/>
  <c r="P64" i="10"/>
  <c r="R44" i="6"/>
  <c r="N45" i="6"/>
  <c r="H46" i="6"/>
  <c r="I47" i="6" s="1"/>
  <c r="J46" i="6"/>
  <c r="N46" i="6" s="1"/>
  <c r="K46" i="6"/>
  <c r="M45" i="6"/>
  <c r="Q45" i="6" s="1"/>
  <c r="L45" i="6"/>
  <c r="O45" i="6" s="1"/>
  <c r="P45" i="6"/>
  <c r="R45" i="6" s="1"/>
  <c r="G47" i="6"/>
  <c r="H47" i="5"/>
  <c r="G47" i="5"/>
  <c r="I46" i="5"/>
  <c r="M46" i="5" s="1"/>
  <c r="J46" i="5"/>
  <c r="L45" i="5"/>
  <c r="P45" i="5" s="1"/>
  <c r="K45" i="5"/>
  <c r="N45" i="5" s="1"/>
  <c r="O45" i="5"/>
  <c r="Q45" i="5" s="1"/>
  <c r="L46" i="4"/>
  <c r="P46" i="4" s="1"/>
  <c r="K46" i="4"/>
  <c r="N46" i="4" s="1"/>
  <c r="O46" i="4"/>
  <c r="Q46" i="4" s="1"/>
  <c r="H48" i="4"/>
  <c r="G48" i="4"/>
  <c r="I47" i="4"/>
  <c r="M47" i="4" s="1"/>
  <c r="J47" i="4"/>
  <c r="P67" i="11" l="1"/>
  <c r="T67" i="11" s="1"/>
  <c r="O67" i="11"/>
  <c r="R67" i="11" s="1"/>
  <c r="S67" i="11"/>
  <c r="U67" i="11" s="1"/>
  <c r="K66" i="10"/>
  <c r="J66" i="10"/>
  <c r="N66" i="10" s="1"/>
  <c r="H66" i="10"/>
  <c r="I67" i="10" s="1"/>
  <c r="G67" i="10"/>
  <c r="L65" i="10"/>
  <c r="O65" i="10" s="1"/>
  <c r="M65" i="10"/>
  <c r="Q65" i="10" s="1"/>
  <c r="P65" i="10"/>
  <c r="H47" i="6"/>
  <c r="I48" i="6" s="1"/>
  <c r="G48" i="6"/>
  <c r="K47" i="6"/>
  <c r="J47" i="6"/>
  <c r="N47" i="6" s="1"/>
  <c r="M46" i="6"/>
  <c r="Q46" i="6" s="1"/>
  <c r="L46" i="6"/>
  <c r="O46" i="6" s="1"/>
  <c r="P46" i="6"/>
  <c r="R46" i="6" s="1"/>
  <c r="L46" i="5"/>
  <c r="P46" i="5" s="1"/>
  <c r="K46" i="5"/>
  <c r="N46" i="5" s="1"/>
  <c r="O46" i="5"/>
  <c r="Q46" i="5" s="1"/>
  <c r="G48" i="5"/>
  <c r="H48" i="5"/>
  <c r="J47" i="5"/>
  <c r="I47" i="5"/>
  <c r="M47" i="5" s="1"/>
  <c r="J48" i="4"/>
  <c r="I48" i="4"/>
  <c r="M48" i="4" s="1"/>
  <c r="K47" i="4"/>
  <c r="N47" i="4" s="1"/>
  <c r="L47" i="4"/>
  <c r="P47" i="4" s="1"/>
  <c r="O47" i="4"/>
  <c r="Q47" i="4" s="1"/>
  <c r="H49" i="4"/>
  <c r="G49" i="4"/>
  <c r="F79" i="10" l="1"/>
  <c r="K67" i="10"/>
  <c r="J67" i="10"/>
  <c r="N67" i="10" s="1"/>
  <c r="H67" i="10"/>
  <c r="I68" i="10" s="1"/>
  <c r="L66" i="10"/>
  <c r="O66" i="10" s="1"/>
  <c r="M66" i="10"/>
  <c r="Q66" i="10" s="1"/>
  <c r="P66" i="10"/>
  <c r="H48" i="6"/>
  <c r="I49" i="6" s="1"/>
  <c r="K48" i="6"/>
  <c r="J48" i="6"/>
  <c r="N48" i="6" s="1"/>
  <c r="M47" i="6"/>
  <c r="Q47" i="6" s="1"/>
  <c r="L47" i="6"/>
  <c r="O47" i="6" s="1"/>
  <c r="P47" i="6"/>
  <c r="R47" i="6" s="1"/>
  <c r="G49" i="6"/>
  <c r="G49" i="5"/>
  <c r="H49" i="5"/>
  <c r="L47" i="5"/>
  <c r="P47" i="5" s="1"/>
  <c r="K47" i="5"/>
  <c r="N47" i="5" s="1"/>
  <c r="O47" i="5"/>
  <c r="Q47" i="5" s="1"/>
  <c r="J48" i="5"/>
  <c r="I48" i="5"/>
  <c r="M48" i="5" s="1"/>
  <c r="G50" i="4"/>
  <c r="H50" i="4"/>
  <c r="J49" i="4"/>
  <c r="I49" i="4"/>
  <c r="M49" i="4" s="1"/>
  <c r="K48" i="4"/>
  <c r="N48" i="4" s="1"/>
  <c r="L48" i="4"/>
  <c r="P48" i="4" s="1"/>
  <c r="O48" i="4"/>
  <c r="Q48" i="4" s="1"/>
  <c r="I70" i="10" l="1"/>
  <c r="I69" i="10"/>
  <c r="I74" i="10"/>
  <c r="I71" i="10"/>
  <c r="I72" i="10"/>
  <c r="I76" i="10"/>
  <c r="I73" i="10"/>
  <c r="I79" i="10"/>
  <c r="I75" i="10"/>
  <c r="I77" i="10"/>
  <c r="I78" i="10"/>
  <c r="L67" i="10"/>
  <c r="O67" i="10" s="1"/>
  <c r="M67" i="10"/>
  <c r="Q67" i="10" s="1"/>
  <c r="P67" i="10"/>
  <c r="H49" i="6"/>
  <c r="G50" i="6"/>
  <c r="K49" i="6"/>
  <c r="J49" i="6"/>
  <c r="N49" i="6" s="1"/>
  <c r="L48" i="6"/>
  <c r="O48" i="6" s="1"/>
  <c r="M48" i="6"/>
  <c r="Q48" i="6" s="1"/>
  <c r="P48" i="6"/>
  <c r="R48" i="6" s="1"/>
  <c r="K48" i="5"/>
  <c r="N48" i="5" s="1"/>
  <c r="L48" i="5"/>
  <c r="P48" i="5" s="1"/>
  <c r="O48" i="5"/>
  <c r="Q48" i="5" s="1"/>
  <c r="J49" i="5"/>
  <c r="I49" i="5"/>
  <c r="M49" i="5" s="1"/>
  <c r="H50" i="5"/>
  <c r="G50" i="5"/>
  <c r="L49" i="4"/>
  <c r="P49" i="4" s="1"/>
  <c r="K49" i="4"/>
  <c r="N49" i="4" s="1"/>
  <c r="O49" i="4"/>
  <c r="Q49" i="4" s="1"/>
  <c r="J50" i="4"/>
  <c r="I50" i="4"/>
  <c r="M50" i="4" s="1"/>
  <c r="H51" i="4"/>
  <c r="G51" i="4"/>
  <c r="H50" i="6" l="1"/>
  <c r="I51" i="6" s="1"/>
  <c r="I50" i="6"/>
  <c r="K50" i="6" s="1"/>
  <c r="L49" i="6"/>
  <c r="O49" i="6" s="1"/>
  <c r="M49" i="6"/>
  <c r="Q49" i="6" s="1"/>
  <c r="P49" i="6"/>
  <c r="R49" i="6" s="1"/>
  <c r="G51" i="6"/>
  <c r="K49" i="5"/>
  <c r="N49" i="5" s="1"/>
  <c r="L49" i="5"/>
  <c r="P49" i="5" s="1"/>
  <c r="O49" i="5"/>
  <c r="Q49" i="5" s="1"/>
  <c r="H51" i="5"/>
  <c r="G51" i="5"/>
  <c r="J50" i="5"/>
  <c r="I50" i="5"/>
  <c r="M50" i="5" s="1"/>
  <c r="H52" i="4"/>
  <c r="G52" i="4"/>
  <c r="J51" i="4"/>
  <c r="I51" i="4"/>
  <c r="M51" i="4" s="1"/>
  <c r="K50" i="4"/>
  <c r="N50" i="4" s="1"/>
  <c r="L50" i="4"/>
  <c r="P50" i="4" s="1"/>
  <c r="O50" i="4"/>
  <c r="Q50" i="4" s="1"/>
  <c r="H69" i="3"/>
  <c r="J50" i="6" l="1"/>
  <c r="N50" i="6" s="1"/>
  <c r="H51" i="6"/>
  <c r="I52" i="6" s="1"/>
  <c r="M50" i="6"/>
  <c r="Q50" i="6" s="1"/>
  <c r="L50" i="6"/>
  <c r="O50" i="6" s="1"/>
  <c r="P50" i="6"/>
  <c r="J51" i="6"/>
  <c r="N51" i="6" s="1"/>
  <c r="K51" i="6"/>
  <c r="G52" i="6"/>
  <c r="I51" i="5"/>
  <c r="M51" i="5" s="1"/>
  <c r="J51" i="5"/>
  <c r="L50" i="5"/>
  <c r="P50" i="5" s="1"/>
  <c r="K50" i="5"/>
  <c r="N50" i="5" s="1"/>
  <c r="O50" i="5"/>
  <c r="Q50" i="5" s="1"/>
  <c r="H52" i="5"/>
  <c r="G52" i="5"/>
  <c r="L51" i="4"/>
  <c r="P51" i="4" s="1"/>
  <c r="K51" i="4"/>
  <c r="N51" i="4" s="1"/>
  <c r="O51" i="4"/>
  <c r="Q51" i="4" s="1"/>
  <c r="H53" i="4"/>
  <c r="G53" i="4"/>
  <c r="J52" i="4"/>
  <c r="I52" i="4"/>
  <c r="M52" i="4" s="1"/>
  <c r="R50" i="6" l="1"/>
  <c r="H52" i="6"/>
  <c r="I53" i="6" s="1"/>
  <c r="J52" i="6"/>
  <c r="N52" i="6" s="1"/>
  <c r="K52" i="6"/>
  <c r="G53" i="6"/>
  <c r="M51" i="6"/>
  <c r="Q51" i="6" s="1"/>
  <c r="L51" i="6"/>
  <c r="O51" i="6" s="1"/>
  <c r="P51" i="6"/>
  <c r="R51" i="6" s="1"/>
  <c r="H53" i="5"/>
  <c r="G53" i="5"/>
  <c r="I52" i="5"/>
  <c r="M52" i="5" s="1"/>
  <c r="J52" i="5"/>
  <c r="L51" i="5"/>
  <c r="P51" i="5" s="1"/>
  <c r="K51" i="5"/>
  <c r="N51" i="5" s="1"/>
  <c r="O51" i="5"/>
  <c r="Q51" i="5" s="1"/>
  <c r="I53" i="4"/>
  <c r="M53" i="4" s="1"/>
  <c r="J53" i="4"/>
  <c r="L52" i="4"/>
  <c r="P52" i="4" s="1"/>
  <c r="K52" i="4"/>
  <c r="N52" i="4" s="1"/>
  <c r="O52" i="4"/>
  <c r="Q52" i="4" s="1"/>
  <c r="H54" i="4"/>
  <c r="G54" i="4"/>
  <c r="H53" i="6" l="1"/>
  <c r="I54" i="6" s="1"/>
  <c r="K53" i="6"/>
  <c r="J53" i="6"/>
  <c r="N53" i="6" s="1"/>
  <c r="M52" i="6"/>
  <c r="Q52" i="6" s="1"/>
  <c r="L52" i="6"/>
  <c r="O52" i="6" s="1"/>
  <c r="P52" i="6"/>
  <c r="R52" i="6" s="1"/>
  <c r="G54" i="6"/>
  <c r="L52" i="5"/>
  <c r="P52" i="5" s="1"/>
  <c r="K52" i="5"/>
  <c r="N52" i="5" s="1"/>
  <c r="O52" i="5"/>
  <c r="Q52" i="5" s="1"/>
  <c r="G54" i="5"/>
  <c r="H54" i="5"/>
  <c r="J53" i="5"/>
  <c r="I53" i="5"/>
  <c r="M53" i="5" s="1"/>
  <c r="H55" i="4"/>
  <c r="G55" i="4"/>
  <c r="J54" i="4"/>
  <c r="I54" i="4"/>
  <c r="M54" i="4" s="1"/>
  <c r="K53" i="4"/>
  <c r="N53" i="4" s="1"/>
  <c r="L53" i="4"/>
  <c r="P53" i="4" s="1"/>
  <c r="O53" i="4"/>
  <c r="Q53" i="4" s="1"/>
  <c r="H54" i="6" l="1"/>
  <c r="K54" i="6"/>
  <c r="J54" i="6"/>
  <c r="N54" i="6" s="1"/>
  <c r="G55" i="6"/>
  <c r="M53" i="6"/>
  <c r="Q53" i="6" s="1"/>
  <c r="L53" i="6"/>
  <c r="O53" i="6" s="1"/>
  <c r="P53" i="6"/>
  <c r="R53" i="6" s="1"/>
  <c r="G55" i="5"/>
  <c r="H55" i="5"/>
  <c r="L53" i="5"/>
  <c r="P53" i="5" s="1"/>
  <c r="K53" i="5"/>
  <c r="N53" i="5" s="1"/>
  <c r="O53" i="5"/>
  <c r="Q53" i="5" s="1"/>
  <c r="J54" i="5"/>
  <c r="I54" i="5"/>
  <c r="M54" i="5" s="1"/>
  <c r="K54" i="4"/>
  <c r="N54" i="4" s="1"/>
  <c r="L54" i="4"/>
  <c r="P54" i="4" s="1"/>
  <c r="O54" i="4"/>
  <c r="Q54" i="4" s="1"/>
  <c r="G56" i="4"/>
  <c r="H56" i="4"/>
  <c r="J55" i="4"/>
  <c r="I55" i="4"/>
  <c r="M55" i="4" s="1"/>
  <c r="H55" i="6" l="1"/>
  <c r="I56" i="6" s="1"/>
  <c r="I55" i="6"/>
  <c r="J55" i="6" s="1"/>
  <c r="N55" i="6" s="1"/>
  <c r="G56" i="6"/>
  <c r="L54" i="6"/>
  <c r="O54" i="6" s="1"/>
  <c r="M54" i="6"/>
  <c r="Q54" i="6" s="1"/>
  <c r="P54" i="6"/>
  <c r="R54" i="6" s="1"/>
  <c r="K54" i="5"/>
  <c r="N54" i="5" s="1"/>
  <c r="L54" i="5"/>
  <c r="P54" i="5" s="1"/>
  <c r="O54" i="5"/>
  <c r="Q54" i="5" s="1"/>
  <c r="J55" i="5"/>
  <c r="I55" i="5"/>
  <c r="M55" i="5" s="1"/>
  <c r="H56" i="5"/>
  <c r="G56" i="5"/>
  <c r="H57" i="4"/>
  <c r="G57" i="4"/>
  <c r="L55" i="4"/>
  <c r="P55" i="4" s="1"/>
  <c r="K55" i="4"/>
  <c r="N55" i="4" s="1"/>
  <c r="O55" i="4"/>
  <c r="Q55" i="4" s="1"/>
  <c r="J56" i="4"/>
  <c r="I56" i="4"/>
  <c r="M56" i="4" s="1"/>
  <c r="K55" i="6" l="1"/>
  <c r="L55" i="6" s="1"/>
  <c r="O55" i="6" s="1"/>
  <c r="H56" i="6"/>
  <c r="G57" i="6"/>
  <c r="K56" i="6"/>
  <c r="J56" i="6"/>
  <c r="N56" i="6" s="1"/>
  <c r="K55" i="5"/>
  <c r="N55" i="5" s="1"/>
  <c r="L55" i="5"/>
  <c r="P55" i="5" s="1"/>
  <c r="O55" i="5"/>
  <c r="Q55" i="5" s="1"/>
  <c r="H57" i="5"/>
  <c r="G57" i="5"/>
  <c r="J56" i="5"/>
  <c r="I56" i="5"/>
  <c r="M56" i="5" s="1"/>
  <c r="K56" i="4"/>
  <c r="N56" i="4" s="1"/>
  <c r="L56" i="4"/>
  <c r="P56" i="4" s="1"/>
  <c r="O56" i="4"/>
  <c r="Q56" i="4" s="1"/>
  <c r="H58" i="4"/>
  <c r="G58" i="4"/>
  <c r="J57" i="4"/>
  <c r="I57" i="4"/>
  <c r="M57" i="4" s="1"/>
  <c r="P55" i="6" l="1"/>
  <c r="R55" i="6" s="1"/>
  <c r="M55" i="6"/>
  <c r="Q55" i="6" s="1"/>
  <c r="H57" i="6"/>
  <c r="I58" i="6" s="1"/>
  <c r="I57" i="6"/>
  <c r="K57" i="6" s="1"/>
  <c r="M56" i="6"/>
  <c r="L56" i="6"/>
  <c r="O56" i="6" s="1"/>
  <c r="P56" i="6"/>
  <c r="R56" i="6" s="1"/>
  <c r="J57" i="6"/>
  <c r="N57" i="6" s="1"/>
  <c r="G58" i="6"/>
  <c r="I57" i="5"/>
  <c r="M57" i="5" s="1"/>
  <c r="J57" i="5"/>
  <c r="L56" i="5"/>
  <c r="P56" i="5" s="1"/>
  <c r="K56" i="5"/>
  <c r="N56" i="5" s="1"/>
  <c r="O56" i="5"/>
  <c r="Q56" i="5" s="1"/>
  <c r="H58" i="5"/>
  <c r="G58" i="5"/>
  <c r="H59" i="4"/>
  <c r="G59" i="4"/>
  <c r="J58" i="4"/>
  <c r="I58" i="4"/>
  <c r="M58" i="4" s="1"/>
  <c r="L57" i="4"/>
  <c r="P57" i="4" s="1"/>
  <c r="K57" i="4"/>
  <c r="N57" i="4" s="1"/>
  <c r="O57" i="4"/>
  <c r="Q57" i="4" s="1"/>
  <c r="Q56" i="6" l="1"/>
  <c r="H58" i="6"/>
  <c r="I59" i="6" s="1"/>
  <c r="J58" i="6"/>
  <c r="N58" i="6" s="1"/>
  <c r="K58" i="6"/>
  <c r="G59" i="6"/>
  <c r="M57" i="6"/>
  <c r="Q57" i="6" s="1"/>
  <c r="L57" i="6"/>
  <c r="O57" i="6" s="1"/>
  <c r="P57" i="6"/>
  <c r="R57" i="6" s="1"/>
  <c r="H59" i="5"/>
  <c r="G59" i="5"/>
  <c r="I58" i="5"/>
  <c r="M58" i="5" s="1"/>
  <c r="J58" i="5"/>
  <c r="L57" i="5"/>
  <c r="P57" i="5" s="1"/>
  <c r="K57" i="5"/>
  <c r="N57" i="5" s="1"/>
  <c r="O57" i="5"/>
  <c r="Q57" i="5" s="1"/>
  <c r="L58" i="4"/>
  <c r="P58" i="4" s="1"/>
  <c r="K58" i="4"/>
  <c r="N58" i="4" s="1"/>
  <c r="O58" i="4"/>
  <c r="Q58" i="4" s="1"/>
  <c r="H60" i="4"/>
  <c r="G60" i="4"/>
  <c r="I59" i="4"/>
  <c r="M59" i="4" s="1"/>
  <c r="J59" i="4"/>
  <c r="H59" i="6" l="1"/>
  <c r="I60" i="6" s="1"/>
  <c r="M58" i="6"/>
  <c r="Q58" i="6" s="1"/>
  <c r="L58" i="6"/>
  <c r="O58" i="6" s="1"/>
  <c r="P58" i="6"/>
  <c r="R58" i="6" s="1"/>
  <c r="G60" i="6"/>
  <c r="K59" i="6"/>
  <c r="J59" i="6"/>
  <c r="N59" i="6" s="1"/>
  <c r="L58" i="5"/>
  <c r="P58" i="5" s="1"/>
  <c r="K58" i="5"/>
  <c r="N58" i="5" s="1"/>
  <c r="O58" i="5"/>
  <c r="Q58" i="5" s="1"/>
  <c r="G60" i="5"/>
  <c r="H60" i="5"/>
  <c r="J59" i="5"/>
  <c r="I59" i="5"/>
  <c r="M59" i="5" s="1"/>
  <c r="J60" i="4"/>
  <c r="I60" i="4"/>
  <c r="M60" i="4" s="1"/>
  <c r="K59" i="4"/>
  <c r="N59" i="4" s="1"/>
  <c r="L59" i="4"/>
  <c r="P59" i="4" s="1"/>
  <c r="O59" i="4"/>
  <c r="Q59" i="4" s="1"/>
  <c r="H61" i="4"/>
  <c r="G61" i="4"/>
  <c r="H60" i="6" l="1"/>
  <c r="I61" i="6" s="1"/>
  <c r="G61" i="6"/>
  <c r="M59" i="6"/>
  <c r="Q59" i="6" s="1"/>
  <c r="L59" i="6"/>
  <c r="O59" i="6" s="1"/>
  <c r="P59" i="6"/>
  <c r="R59" i="6" s="1"/>
  <c r="K60" i="6"/>
  <c r="J60" i="6"/>
  <c r="N60" i="6" s="1"/>
  <c r="G61" i="5"/>
  <c r="H61" i="5"/>
  <c r="L59" i="5"/>
  <c r="P59" i="5" s="1"/>
  <c r="K59" i="5"/>
  <c r="N59" i="5" s="1"/>
  <c r="O59" i="5"/>
  <c r="Q59" i="5" s="1"/>
  <c r="J60" i="5"/>
  <c r="I60" i="5"/>
  <c r="M60" i="5" s="1"/>
  <c r="H62" i="4"/>
  <c r="G62" i="4"/>
  <c r="J61" i="4"/>
  <c r="I61" i="4"/>
  <c r="M61" i="4" s="1"/>
  <c r="K60" i="4"/>
  <c r="N60" i="4" s="1"/>
  <c r="L60" i="4"/>
  <c r="P60" i="4" s="1"/>
  <c r="O60" i="4"/>
  <c r="Q60" i="4" s="1"/>
  <c r="H61" i="6" l="1"/>
  <c r="I62" i="6" s="1"/>
  <c r="L60" i="6"/>
  <c r="O60" i="6" s="1"/>
  <c r="M60" i="6"/>
  <c r="Q60" i="6" s="1"/>
  <c r="P60" i="6"/>
  <c r="R60" i="6" s="1"/>
  <c r="K61" i="6"/>
  <c r="J61" i="6"/>
  <c r="N61" i="6" s="1"/>
  <c r="G62" i="6"/>
  <c r="K60" i="5"/>
  <c r="N60" i="5" s="1"/>
  <c r="L60" i="5"/>
  <c r="P60" i="5" s="1"/>
  <c r="O60" i="5"/>
  <c r="Q60" i="5" s="1"/>
  <c r="J61" i="5"/>
  <c r="I61" i="5"/>
  <c r="M61" i="5" s="1"/>
  <c r="H62" i="5"/>
  <c r="G62" i="5"/>
  <c r="L61" i="4"/>
  <c r="P61" i="4" s="1"/>
  <c r="K61" i="4"/>
  <c r="N61" i="4" s="1"/>
  <c r="O61" i="4"/>
  <c r="Q61" i="4" s="1"/>
  <c r="H63" i="4"/>
  <c r="G63" i="4"/>
  <c r="I62" i="4"/>
  <c r="M62" i="4" s="1"/>
  <c r="J62" i="4"/>
  <c r="H62" i="6" l="1"/>
  <c r="I63" i="6" s="1"/>
  <c r="K62" i="6"/>
  <c r="J62" i="6"/>
  <c r="N62" i="6" s="1"/>
  <c r="L61" i="6"/>
  <c r="O61" i="6" s="1"/>
  <c r="M61" i="6"/>
  <c r="Q61" i="6" s="1"/>
  <c r="P61" i="6"/>
  <c r="R61" i="6" s="1"/>
  <c r="G63" i="6"/>
  <c r="K61" i="5"/>
  <c r="N61" i="5" s="1"/>
  <c r="L61" i="5"/>
  <c r="P61" i="5" s="1"/>
  <c r="O61" i="5"/>
  <c r="Q61" i="5" s="1"/>
  <c r="H63" i="5"/>
  <c r="G63" i="5"/>
  <c r="J62" i="5"/>
  <c r="I62" i="5"/>
  <c r="M62" i="5" s="1"/>
  <c r="I63" i="4"/>
  <c r="M63" i="4" s="1"/>
  <c r="J63" i="4"/>
  <c r="L62" i="4"/>
  <c r="P62" i="4" s="1"/>
  <c r="K62" i="4"/>
  <c r="N62" i="4" s="1"/>
  <c r="O62" i="4"/>
  <c r="Q62" i="4" s="1"/>
  <c r="H64" i="4"/>
  <c r="G64" i="4"/>
  <c r="H63" i="6" l="1"/>
  <c r="I64" i="6" s="1"/>
  <c r="J63" i="6"/>
  <c r="N63" i="6" s="1"/>
  <c r="K63" i="6"/>
  <c r="G64" i="6"/>
  <c r="M62" i="6"/>
  <c r="Q62" i="6" s="1"/>
  <c r="L62" i="6"/>
  <c r="O62" i="6" s="1"/>
  <c r="P62" i="6"/>
  <c r="R62" i="6" s="1"/>
  <c r="I63" i="5"/>
  <c r="M63" i="5" s="1"/>
  <c r="J63" i="5"/>
  <c r="L62" i="5"/>
  <c r="P62" i="5" s="1"/>
  <c r="K62" i="5"/>
  <c r="N62" i="5" s="1"/>
  <c r="O62" i="5"/>
  <c r="Q62" i="5" s="1"/>
  <c r="H64" i="5"/>
  <c r="G64" i="5"/>
  <c r="G65" i="4"/>
  <c r="H65" i="4"/>
  <c r="I64" i="4"/>
  <c r="M64" i="4" s="1"/>
  <c r="J64" i="4"/>
  <c r="L63" i="4"/>
  <c r="P63" i="4" s="1"/>
  <c r="K63" i="4"/>
  <c r="N63" i="4" s="1"/>
  <c r="O63" i="4"/>
  <c r="Q63" i="4" s="1"/>
  <c r="H64" i="6" l="1"/>
  <c r="I65" i="6" s="1"/>
  <c r="J64" i="6"/>
  <c r="N64" i="6" s="1"/>
  <c r="K64" i="6"/>
  <c r="G65" i="6"/>
  <c r="M63" i="6"/>
  <c r="Q63" i="6" s="1"/>
  <c r="L63" i="6"/>
  <c r="O63" i="6" s="1"/>
  <c r="P63" i="6"/>
  <c r="R63" i="6" s="1"/>
  <c r="H65" i="5"/>
  <c r="G65" i="5"/>
  <c r="I64" i="5"/>
  <c r="M64" i="5" s="1"/>
  <c r="J64" i="5"/>
  <c r="L63" i="5"/>
  <c r="P63" i="5" s="1"/>
  <c r="K63" i="5"/>
  <c r="N63" i="5" s="1"/>
  <c r="O63" i="5"/>
  <c r="Q63" i="5" s="1"/>
  <c r="J65" i="4"/>
  <c r="I65" i="4"/>
  <c r="M65" i="4" s="1"/>
  <c r="L64" i="4"/>
  <c r="P64" i="4" s="1"/>
  <c r="K64" i="4"/>
  <c r="N64" i="4" s="1"/>
  <c r="O64" i="4"/>
  <c r="Q64" i="4" s="1"/>
  <c r="G66" i="4"/>
  <c r="H66" i="4"/>
  <c r="H65" i="6" l="1"/>
  <c r="I66" i="6" s="1"/>
  <c r="K65" i="6"/>
  <c r="J65" i="6"/>
  <c r="N65" i="6" s="1"/>
  <c r="G66" i="6"/>
  <c r="M64" i="6"/>
  <c r="Q64" i="6" s="1"/>
  <c r="L64" i="6"/>
  <c r="O64" i="6" s="1"/>
  <c r="P64" i="6"/>
  <c r="R64" i="6" s="1"/>
  <c r="L64" i="5"/>
  <c r="P64" i="5" s="1"/>
  <c r="K64" i="5"/>
  <c r="N64" i="5" s="1"/>
  <c r="O64" i="5"/>
  <c r="Q64" i="5" s="1"/>
  <c r="G66" i="5"/>
  <c r="H66" i="5"/>
  <c r="J65" i="5"/>
  <c r="I65" i="5"/>
  <c r="M65" i="5" s="1"/>
  <c r="J66" i="4"/>
  <c r="I66" i="4"/>
  <c r="M66" i="4" s="1"/>
  <c r="G67" i="4"/>
  <c r="H68" i="4" s="1"/>
  <c r="H67" i="4"/>
  <c r="L65" i="4"/>
  <c r="P65" i="4" s="1"/>
  <c r="K65" i="4"/>
  <c r="N65" i="4" s="1"/>
  <c r="O65" i="4"/>
  <c r="Q65" i="4" s="1"/>
  <c r="H66" i="6" l="1"/>
  <c r="I67" i="6" s="1"/>
  <c r="K66" i="6"/>
  <c r="J66" i="6"/>
  <c r="N66" i="6" s="1"/>
  <c r="G67" i="6"/>
  <c r="M65" i="6"/>
  <c r="Q65" i="6" s="1"/>
  <c r="L65" i="6"/>
  <c r="O65" i="6" s="1"/>
  <c r="P65" i="6"/>
  <c r="R65" i="6" s="1"/>
  <c r="G67" i="5"/>
  <c r="H68" i="5" s="1"/>
  <c r="H67" i="5"/>
  <c r="L65" i="5"/>
  <c r="P65" i="5" s="1"/>
  <c r="K65" i="5"/>
  <c r="N65" i="5" s="1"/>
  <c r="O65" i="5"/>
  <c r="Q65" i="5" s="1"/>
  <c r="J66" i="5"/>
  <c r="I66" i="5"/>
  <c r="M66" i="5" s="1"/>
  <c r="J67" i="4"/>
  <c r="I67" i="4"/>
  <c r="M67" i="4" s="1"/>
  <c r="K66" i="4"/>
  <c r="N66" i="4" s="1"/>
  <c r="L66" i="4"/>
  <c r="P66" i="4" s="1"/>
  <c r="O66" i="4"/>
  <c r="Q66" i="4" s="1"/>
  <c r="H67" i="6" l="1"/>
  <c r="I68" i="6" s="1"/>
  <c r="K67" i="6"/>
  <c r="J67" i="6"/>
  <c r="N67" i="6" s="1"/>
  <c r="L66" i="6"/>
  <c r="O66" i="6" s="1"/>
  <c r="M66" i="6"/>
  <c r="Q66" i="6" s="1"/>
  <c r="P66" i="6"/>
  <c r="R66" i="6" s="1"/>
  <c r="K66" i="5"/>
  <c r="N66" i="5" s="1"/>
  <c r="L66" i="5"/>
  <c r="P66" i="5" s="1"/>
  <c r="O66" i="5"/>
  <c r="Q66" i="5" s="1"/>
  <c r="J67" i="5"/>
  <c r="I67" i="5"/>
  <c r="M67" i="5" s="1"/>
  <c r="K67" i="4"/>
  <c r="N67" i="4" s="1"/>
  <c r="L67" i="4"/>
  <c r="P67" i="4" s="1"/>
  <c r="O67" i="4"/>
  <c r="L67" i="6" l="1"/>
  <c r="O67" i="6" s="1"/>
  <c r="M67" i="6"/>
  <c r="Q67" i="6" s="1"/>
  <c r="P67" i="6"/>
  <c r="I69" i="6" s="1"/>
  <c r="K67" i="5"/>
  <c r="N67" i="5" s="1"/>
  <c r="L67" i="5"/>
  <c r="P67" i="5" s="1"/>
  <c r="O67" i="5"/>
  <c r="H69" i="5" s="1"/>
  <c r="H69" i="4"/>
  <c r="Q67" i="4"/>
  <c r="R67" i="6" l="1"/>
  <c r="Q67" i="5"/>
</calcChain>
</file>

<file path=xl/sharedStrings.xml><?xml version="1.0" encoding="utf-8"?>
<sst xmlns="http://schemas.openxmlformats.org/spreadsheetml/2006/main" count="956" uniqueCount="112">
  <si>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</si>
  <si>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</si>
  <si>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</si>
  <si>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</si>
  <si>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</si>
  <si>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</si>
  <si>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</si>
  <si>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</si>
  <si>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</si>
  <si>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</si>
  <si>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</si>
  <si>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</si>
  <si>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Quarter</t>
  </si>
  <si>
    <t>I</t>
  </si>
  <si>
    <t>II</t>
  </si>
  <si>
    <t>III</t>
  </si>
  <si>
    <t>IV</t>
  </si>
  <si>
    <t>Period</t>
  </si>
  <si>
    <t>Month</t>
  </si>
  <si>
    <t>Year</t>
  </si>
  <si>
    <t>Demand VR</t>
  </si>
  <si>
    <t>Voltage Regulators</t>
  </si>
  <si>
    <t>Refrigarators</t>
  </si>
  <si>
    <t>Forecast</t>
  </si>
  <si>
    <t>|Et|</t>
  </si>
  <si>
    <t>Et2</t>
  </si>
  <si>
    <t>(|Et|/Dt)%</t>
  </si>
  <si>
    <t>b</t>
  </si>
  <si>
    <t>MAD</t>
  </si>
  <si>
    <t>a</t>
  </si>
  <si>
    <t>MSE</t>
  </si>
  <si>
    <t>MAPE</t>
  </si>
  <si>
    <t>3-month MA</t>
  </si>
  <si>
    <t>Et</t>
  </si>
  <si>
    <t>TS</t>
  </si>
  <si>
    <t>Estimate of standard deviation of forecast error:</t>
  </si>
  <si>
    <t>Bias</t>
  </si>
  <si>
    <t>Lt</t>
  </si>
  <si>
    <t>Tt</t>
  </si>
  <si>
    <t>5-month MA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</si>
  <si>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</si>
  <si>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</si>
  <si>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</si>
  <si>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</si>
  <si>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</si>
  <si>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</si>
  <si>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</si>
  <si>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</si>
  <si>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</si>
  <si>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</si>
  <si>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</si>
  <si>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</si>
  <si>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</si>
  <si>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</si>
  <si>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</si>
  <si>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</si>
  <si>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</si>
  <si>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</si>
  <si>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</si>
  <si>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</si>
  <si>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</si>
  <si>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</si>
  <si>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</si>
  <si>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</si>
  <si>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</si>
  <si>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</si>
  <si>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Seasonal factor</t>
  </si>
  <si>
    <t>Deseonalized demand (Regression)</t>
  </si>
  <si>
    <t>Deseonalized demand (average)</t>
  </si>
  <si>
    <t>Estimated seasonal factor</t>
  </si>
  <si>
    <t>c</t>
  </si>
  <si>
    <t>Dependent</t>
  </si>
  <si>
    <t xml:space="preserve">Independent </t>
  </si>
  <si>
    <t>p=12</t>
  </si>
  <si>
    <t>Trend</t>
  </si>
  <si>
    <t>Level</t>
  </si>
  <si>
    <t>1 year total</t>
  </si>
  <si>
    <t>1 year average</t>
  </si>
  <si>
    <t>Centered</t>
  </si>
  <si>
    <t>Seasonality Index</t>
  </si>
  <si>
    <t>Average</t>
  </si>
  <si>
    <t>Adjusted</t>
  </si>
  <si>
    <t>Time</t>
  </si>
  <si>
    <t>Y</t>
  </si>
  <si>
    <t>Lag1</t>
  </si>
  <si>
    <t>Number of data points:</t>
  </si>
  <si>
    <t>Lag</t>
  </si>
  <si>
    <t>Autocorrelation</t>
  </si>
  <si>
    <t>U - Critical value</t>
  </si>
  <si>
    <t>L - Critical Value</t>
  </si>
  <si>
    <t>Lag 1</t>
  </si>
  <si>
    <t>Lag 2</t>
  </si>
  <si>
    <t>Lag 3</t>
  </si>
  <si>
    <t>Lag 4</t>
  </si>
  <si>
    <t>Lag 5</t>
  </si>
  <si>
    <t>Lag 6</t>
  </si>
  <si>
    <t>Lag 7</t>
  </si>
  <si>
    <t>Lag 8</t>
  </si>
  <si>
    <t>Lag 9</t>
  </si>
  <si>
    <t>Lag 10</t>
  </si>
  <si>
    <t>Lag 11</t>
  </si>
  <si>
    <t>Lag 12</t>
  </si>
  <si>
    <t>X Variable 3</t>
  </si>
  <si>
    <t>X Variable 4</t>
  </si>
  <si>
    <t>X Variable 5</t>
  </si>
  <si>
    <t>X Variable 6</t>
  </si>
  <si>
    <t>X Variable 7</t>
  </si>
  <si>
    <t>X Variable 8</t>
  </si>
  <si>
    <t>X Variable 9</t>
  </si>
  <si>
    <t>X Variable 10</t>
  </si>
  <si>
    <t>X Variable 11</t>
  </si>
  <si>
    <t>X Variable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</si>
</sst>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color rgb="FFC00000"/>
      <name val="Calibri"/>
      <family val="2"/>
      <charset val="161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1" fontId="4" fillId="3" borderId="0" xfId="0" applyNumberFormat="1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2" fontId="5" fillId="0" borderId="1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1" fontId="2" fillId="3" borderId="0" xfId="0" applyNumberFormat="1" applyFont="1" applyFill="1" applyAlignment="1">
      <alignment horizontal="center"/>
    </xf>
    <xf numFmtId="2" fontId="0" fillId="0" borderId="0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4" fillId="3" borderId="0" xfId="0" applyNumberFormat="1" applyFont="1" applyFill="1" applyAlignment="1">
      <alignment horizontal="center"/>
    </xf>
    <xf numFmtId="0" fontId="0" fillId="0" borderId="0" xfId="0" applyFill="1" applyBorder="1" applyAlignment="1"/>
    <xf numFmtId="0" fontId="0" fillId="0" borderId="2" xfId="0" applyFill="1" applyBorder="1" applyAlignment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Continuous"/>
    </xf>
    <xf numFmtId="3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0" fontId="1" fillId="0" borderId="0" xfId="0" applyNumberFormat="1" applyFont="1" applyAlignment="1">
      <alignment horizontal="center"/>
    </xf>
    <xf numFmtId="10" fontId="2" fillId="2" borderId="0" xfId="0" applyNumberFormat="1" applyFont="1" applyFill="1" applyBorder="1" applyAlignment="1">
      <alignment horizontal="center"/>
    </xf>
    <xf numFmtId="10" fontId="6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3" fontId="1" fillId="6" borderId="0" xfId="0" applyNumberFormat="1" applyFont="1" applyFill="1" applyBorder="1" applyAlignment="1">
      <alignment horizontal="center"/>
    </xf>
    <xf numFmtId="4" fontId="1" fillId="6" borderId="0" xfId="0" applyNumberFormat="1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4" fontId="1" fillId="6" borderId="4" xfId="0" applyNumberFormat="1" applyFont="1" applyFill="1" applyBorder="1" applyAlignment="1">
      <alignment horizontal="center"/>
    </xf>
    <xf numFmtId="4" fontId="1" fillId="6" borderId="5" xfId="0" applyNumberFormat="1" applyFont="1" applyFill="1" applyBorder="1" applyAlignment="1">
      <alignment horizontal="center"/>
    </xf>
    <xf numFmtId="4" fontId="1" fillId="6" borderId="6" xfId="0" applyNumberFormat="1" applyFont="1" applyFill="1" applyBorder="1" applyAlignment="1">
      <alignment horizontal="center"/>
    </xf>
    <xf numFmtId="2" fontId="1" fillId="7" borderId="0" xfId="0" applyNumberFormat="1" applyFont="1" applyFill="1" applyAlignment="1">
      <alignment horizontal="center"/>
    </xf>
    <xf numFmtId="2" fontId="2" fillId="7" borderId="0" xfId="0" applyNumberFormat="1" applyFont="1" applyFill="1" applyAlignment="1">
      <alignment horizontal="center"/>
    </xf>
    <xf numFmtId="0" fontId="2" fillId="5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0" fontId="8" fillId="0" borderId="0" xfId="0" applyFont="1"/>
    <xf numFmtId="0" fontId="1" fillId="5" borderId="0" xfId="0" applyFont="1" applyFill="1" applyAlignment="1">
      <alignment horizontal="center" vertical="center"/>
    </xf>
    <xf numFmtId="0" fontId="0" fillId="5" borderId="0" xfId="0" applyFill="1"/>
    <xf numFmtId="0" fontId="0" fillId="8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Demand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'3-m MA'!$D$8:$D$68</c:f>
              <c:numCache>
                <c:formatCode>General</c:formatCode>
                <c:ptCount val="61"/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54</c:v>
                </c:pt>
                <c:pt idx="57">
                  <c:v>55</c:v>
                </c:pt>
                <c:pt idx="58">
                  <c:v>56</c:v>
                </c:pt>
                <c:pt idx="59">
                  <c:v>57</c:v>
                </c:pt>
                <c:pt idx="60">
                  <c:v>58</c:v>
                </c:pt>
              </c:numCache>
            </c:numRef>
          </c:xVal>
          <c:yVal>
            <c:numRef>
              <c:f>'3-m MA'!$E$8:$E$68</c:f>
              <c:numCache>
                <c:formatCode>General</c:formatCode>
                <c:ptCount val="61"/>
                <c:pt idx="0">
                  <c:v>779</c:v>
                </c:pt>
                <c:pt idx="1">
                  <c:v>802</c:v>
                </c:pt>
                <c:pt idx="2">
                  <c:v>818</c:v>
                </c:pt>
                <c:pt idx="3">
                  <c:v>888</c:v>
                </c:pt>
                <c:pt idx="4">
                  <c:v>898</c:v>
                </c:pt>
                <c:pt idx="5">
                  <c:v>902</c:v>
                </c:pt>
                <c:pt idx="6">
                  <c:v>916</c:v>
                </c:pt>
                <c:pt idx="7">
                  <c:v>708</c:v>
                </c:pt>
                <c:pt idx="8">
                  <c:v>695</c:v>
                </c:pt>
                <c:pt idx="9">
                  <c:v>708</c:v>
                </c:pt>
                <c:pt idx="10">
                  <c:v>716</c:v>
                </c:pt>
                <c:pt idx="11">
                  <c:v>784</c:v>
                </c:pt>
                <c:pt idx="12">
                  <c:v>845</c:v>
                </c:pt>
                <c:pt idx="13">
                  <c:v>739</c:v>
                </c:pt>
                <c:pt idx="14">
                  <c:v>871</c:v>
                </c:pt>
                <c:pt idx="15">
                  <c:v>927</c:v>
                </c:pt>
                <c:pt idx="16">
                  <c:v>1133</c:v>
                </c:pt>
                <c:pt idx="17">
                  <c:v>1124</c:v>
                </c:pt>
                <c:pt idx="18">
                  <c:v>1056</c:v>
                </c:pt>
                <c:pt idx="19">
                  <c:v>889</c:v>
                </c:pt>
                <c:pt idx="20">
                  <c:v>857</c:v>
                </c:pt>
                <c:pt idx="21">
                  <c:v>772</c:v>
                </c:pt>
                <c:pt idx="22">
                  <c:v>751</c:v>
                </c:pt>
                <c:pt idx="23">
                  <c:v>820</c:v>
                </c:pt>
                <c:pt idx="24">
                  <c:v>857</c:v>
                </c:pt>
                <c:pt idx="25">
                  <c:v>881</c:v>
                </c:pt>
                <c:pt idx="26">
                  <c:v>937</c:v>
                </c:pt>
                <c:pt idx="27">
                  <c:v>1159</c:v>
                </c:pt>
                <c:pt idx="28">
                  <c:v>1072</c:v>
                </c:pt>
                <c:pt idx="29">
                  <c:v>1246</c:v>
                </c:pt>
                <c:pt idx="30">
                  <c:v>1198</c:v>
                </c:pt>
                <c:pt idx="31">
                  <c:v>922</c:v>
                </c:pt>
                <c:pt idx="32">
                  <c:v>798</c:v>
                </c:pt>
                <c:pt idx="33">
                  <c:v>879</c:v>
                </c:pt>
                <c:pt idx="34">
                  <c:v>945</c:v>
                </c:pt>
                <c:pt idx="35">
                  <c:v>990</c:v>
                </c:pt>
                <c:pt idx="36">
                  <c:v>917</c:v>
                </c:pt>
                <c:pt idx="37">
                  <c:v>956</c:v>
                </c:pt>
                <c:pt idx="38">
                  <c:v>1001</c:v>
                </c:pt>
                <c:pt idx="39">
                  <c:v>1142</c:v>
                </c:pt>
                <c:pt idx="40">
                  <c:v>1276</c:v>
                </c:pt>
                <c:pt idx="41">
                  <c:v>1356</c:v>
                </c:pt>
                <c:pt idx="42">
                  <c:v>1288</c:v>
                </c:pt>
                <c:pt idx="43">
                  <c:v>1082</c:v>
                </c:pt>
                <c:pt idx="44">
                  <c:v>877</c:v>
                </c:pt>
                <c:pt idx="45">
                  <c:v>1009</c:v>
                </c:pt>
                <c:pt idx="46">
                  <c:v>1100</c:v>
                </c:pt>
                <c:pt idx="47">
                  <c:v>998</c:v>
                </c:pt>
                <c:pt idx="48">
                  <c:v>887</c:v>
                </c:pt>
                <c:pt idx="49">
                  <c:v>892</c:v>
                </c:pt>
                <c:pt idx="50">
                  <c:v>997</c:v>
                </c:pt>
                <c:pt idx="51">
                  <c:v>1118</c:v>
                </c:pt>
                <c:pt idx="52">
                  <c:v>1197</c:v>
                </c:pt>
                <c:pt idx="53">
                  <c:v>1256</c:v>
                </c:pt>
                <c:pt idx="54">
                  <c:v>1202</c:v>
                </c:pt>
                <c:pt idx="55">
                  <c:v>1170</c:v>
                </c:pt>
                <c:pt idx="56">
                  <c:v>982</c:v>
                </c:pt>
                <c:pt idx="57">
                  <c:v>1297</c:v>
                </c:pt>
                <c:pt idx="58">
                  <c:v>1163</c:v>
                </c:pt>
                <c:pt idx="59">
                  <c:v>1053</c:v>
                </c:pt>
              </c:numCache>
            </c:numRef>
          </c:yVal>
          <c:smooth val="0"/>
        </c:ser>
        <c:ser>
          <c:idx val="1"/>
          <c:order val="1"/>
          <c:tx>
            <c:v>Forecast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'3-m MA'!$D$8:$D$68</c:f>
              <c:numCache>
                <c:formatCode>General</c:formatCode>
                <c:ptCount val="61"/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54</c:v>
                </c:pt>
                <c:pt idx="57">
                  <c:v>55</c:v>
                </c:pt>
                <c:pt idx="58">
                  <c:v>56</c:v>
                </c:pt>
                <c:pt idx="59">
                  <c:v>57</c:v>
                </c:pt>
                <c:pt idx="60">
                  <c:v>58</c:v>
                </c:pt>
              </c:numCache>
            </c:numRef>
          </c:xVal>
          <c:yVal>
            <c:numRef>
              <c:f>'3-m MA'!$G$8:$G$68</c:f>
              <c:numCache>
                <c:formatCode>General</c:formatCode>
                <c:ptCount val="61"/>
                <c:pt idx="3" formatCode="0">
                  <c:v>799.66666666666663</c:v>
                </c:pt>
                <c:pt idx="4" formatCode="0">
                  <c:v>836</c:v>
                </c:pt>
                <c:pt idx="5" formatCode="0">
                  <c:v>868</c:v>
                </c:pt>
                <c:pt idx="6" formatCode="0">
                  <c:v>896</c:v>
                </c:pt>
                <c:pt idx="7" formatCode="0">
                  <c:v>905.33333333333337</c:v>
                </c:pt>
                <c:pt idx="8" formatCode="0">
                  <c:v>842</c:v>
                </c:pt>
                <c:pt idx="9" formatCode="0">
                  <c:v>773</c:v>
                </c:pt>
                <c:pt idx="10" formatCode="0">
                  <c:v>703.66666666666663</c:v>
                </c:pt>
                <c:pt idx="11" formatCode="0">
                  <c:v>706.33333333333337</c:v>
                </c:pt>
                <c:pt idx="12" formatCode="0">
                  <c:v>736</c:v>
                </c:pt>
                <c:pt idx="13" formatCode="0">
                  <c:v>781.66666666666663</c:v>
                </c:pt>
                <c:pt idx="14" formatCode="0">
                  <c:v>789.33333333333337</c:v>
                </c:pt>
                <c:pt idx="15" formatCode="0">
                  <c:v>818.33333333333337</c:v>
                </c:pt>
                <c:pt idx="16" formatCode="0">
                  <c:v>845.66666666666663</c:v>
                </c:pt>
                <c:pt idx="17" formatCode="0">
                  <c:v>977</c:v>
                </c:pt>
                <c:pt idx="18" formatCode="0">
                  <c:v>1061.3333333333333</c:v>
                </c:pt>
                <c:pt idx="19" formatCode="0">
                  <c:v>1104.3333333333333</c:v>
                </c:pt>
                <c:pt idx="20" formatCode="0">
                  <c:v>1023</c:v>
                </c:pt>
                <c:pt idx="21" formatCode="0">
                  <c:v>934</c:v>
                </c:pt>
                <c:pt idx="22" formatCode="0">
                  <c:v>839.33333333333337</c:v>
                </c:pt>
                <c:pt idx="23" formatCode="0">
                  <c:v>793.33333333333337</c:v>
                </c:pt>
                <c:pt idx="24" formatCode="0">
                  <c:v>781</c:v>
                </c:pt>
                <c:pt idx="25" formatCode="0">
                  <c:v>809.33333333333337</c:v>
                </c:pt>
                <c:pt idx="26" formatCode="0">
                  <c:v>852.66666666666663</c:v>
                </c:pt>
                <c:pt idx="27" formatCode="0">
                  <c:v>891.66666666666663</c:v>
                </c:pt>
                <c:pt idx="28" formatCode="0">
                  <c:v>992.33333333333337</c:v>
                </c:pt>
                <c:pt idx="29" formatCode="0">
                  <c:v>1056</c:v>
                </c:pt>
                <c:pt idx="30" formatCode="0">
                  <c:v>1159</c:v>
                </c:pt>
                <c:pt idx="31" formatCode="0">
                  <c:v>1172</c:v>
                </c:pt>
                <c:pt idx="32" formatCode="0">
                  <c:v>1122</c:v>
                </c:pt>
                <c:pt idx="33" formatCode="0">
                  <c:v>972.66666666666663</c:v>
                </c:pt>
                <c:pt idx="34" formatCode="0">
                  <c:v>866.33333333333337</c:v>
                </c:pt>
                <c:pt idx="35" formatCode="0">
                  <c:v>874</c:v>
                </c:pt>
                <c:pt idx="36" formatCode="0">
                  <c:v>938</c:v>
                </c:pt>
                <c:pt idx="37" formatCode="0">
                  <c:v>950.66666666666663</c:v>
                </c:pt>
                <c:pt idx="38" formatCode="0">
                  <c:v>954.33333333333337</c:v>
                </c:pt>
                <c:pt idx="39" formatCode="0">
                  <c:v>958</c:v>
                </c:pt>
                <c:pt idx="40" formatCode="0">
                  <c:v>1033</c:v>
                </c:pt>
                <c:pt idx="41" formatCode="0">
                  <c:v>1139.6666666666667</c:v>
                </c:pt>
                <c:pt idx="42" formatCode="0">
                  <c:v>1258</c:v>
                </c:pt>
                <c:pt idx="43" formatCode="0">
                  <c:v>1306.6666666666667</c:v>
                </c:pt>
                <c:pt idx="44" formatCode="0">
                  <c:v>1242</c:v>
                </c:pt>
                <c:pt idx="45" formatCode="0">
                  <c:v>1082.3333333333333</c:v>
                </c:pt>
                <c:pt idx="46" formatCode="0">
                  <c:v>989.33333333333337</c:v>
                </c:pt>
                <c:pt idx="47" formatCode="0">
                  <c:v>995.33333333333337</c:v>
                </c:pt>
                <c:pt idx="48" formatCode="0">
                  <c:v>1035.6666666666667</c:v>
                </c:pt>
                <c:pt idx="49" formatCode="0">
                  <c:v>995</c:v>
                </c:pt>
                <c:pt idx="50" formatCode="0">
                  <c:v>925.66666666666663</c:v>
                </c:pt>
                <c:pt idx="51" formatCode="0">
                  <c:v>925.33333333333337</c:v>
                </c:pt>
                <c:pt idx="52" formatCode="0">
                  <c:v>1002.3333333333334</c:v>
                </c:pt>
                <c:pt idx="53" formatCode="0">
                  <c:v>1104</c:v>
                </c:pt>
                <c:pt idx="54" formatCode="0">
                  <c:v>1190.3333333333333</c:v>
                </c:pt>
                <c:pt idx="55" formatCode="0">
                  <c:v>1218.3333333333333</c:v>
                </c:pt>
                <c:pt idx="56" formatCode="0">
                  <c:v>1209.3333333333333</c:v>
                </c:pt>
                <c:pt idx="57" formatCode="0">
                  <c:v>1118</c:v>
                </c:pt>
                <c:pt idx="58" formatCode="0">
                  <c:v>1149.6666666666667</c:v>
                </c:pt>
                <c:pt idx="59" formatCode="0">
                  <c:v>1147.3333333333333</c:v>
                </c:pt>
                <c:pt idx="60" formatCode="0">
                  <c:v>1171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95538768"/>
        <c:axId val="-395548016"/>
      </c:scatterChart>
      <c:valAx>
        <c:axId val="-395538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395548016"/>
        <c:crosses val="autoZero"/>
        <c:crossBetween val="midCat"/>
      </c:valAx>
      <c:valAx>
        <c:axId val="-395548016"/>
        <c:scaling>
          <c:orientation val="minMax"/>
          <c:min val="6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395538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81714785651792"/>
          <c:y val="5.5555555555555552E-2"/>
          <c:w val="0.80596062992125983"/>
          <c:h val="0.74350320793234181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9304461942257221E-3"/>
                  <c:y val="0.258390565762612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</c:trendlineLbl>
          </c:trendline>
          <c:xVal>
            <c:numRef>
              <c:f>Regression!$L$9:$L$28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Regression!$K$9:$K$28</c:f>
              <c:numCache>
                <c:formatCode>General</c:formatCode>
                <c:ptCount val="20"/>
                <c:pt idx="0">
                  <c:v>3832</c:v>
                </c:pt>
                <c:pt idx="1">
                  <c:v>5032</c:v>
                </c:pt>
                <c:pt idx="2">
                  <c:v>3947</c:v>
                </c:pt>
                <c:pt idx="3">
                  <c:v>3291</c:v>
                </c:pt>
                <c:pt idx="4">
                  <c:v>4007</c:v>
                </c:pt>
                <c:pt idx="5">
                  <c:v>5903</c:v>
                </c:pt>
                <c:pt idx="6">
                  <c:v>4274</c:v>
                </c:pt>
                <c:pt idx="7">
                  <c:v>3692</c:v>
                </c:pt>
                <c:pt idx="8">
                  <c:v>4826</c:v>
                </c:pt>
                <c:pt idx="9">
                  <c:v>6492</c:v>
                </c:pt>
                <c:pt idx="10">
                  <c:v>4765</c:v>
                </c:pt>
                <c:pt idx="11">
                  <c:v>4972</c:v>
                </c:pt>
                <c:pt idx="12">
                  <c:v>5411</c:v>
                </c:pt>
                <c:pt idx="13">
                  <c:v>7678</c:v>
                </c:pt>
                <c:pt idx="14">
                  <c:v>5774</c:v>
                </c:pt>
                <c:pt idx="15">
                  <c:v>6007</c:v>
                </c:pt>
                <c:pt idx="16">
                  <c:v>6290</c:v>
                </c:pt>
                <c:pt idx="17">
                  <c:v>8332</c:v>
                </c:pt>
                <c:pt idx="18">
                  <c:v>6107</c:v>
                </c:pt>
                <c:pt idx="19">
                  <c:v>6729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95549648"/>
        <c:axId val="-395544752"/>
      </c:scatterChart>
      <c:valAx>
        <c:axId val="-395549648"/>
        <c:scaling>
          <c:orientation val="minMax"/>
          <c:max val="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Quarter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395544752"/>
        <c:crosses val="autoZero"/>
        <c:crossBetween val="midCat"/>
        <c:majorUnit val="2"/>
      </c:valAx>
      <c:valAx>
        <c:axId val="-395544752"/>
        <c:scaling>
          <c:orientation val="minMax"/>
          <c:min val="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Refrigarator sales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3955496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81714785651792"/>
          <c:y val="5.5555555555555552E-2"/>
          <c:w val="0.80596062992125983"/>
          <c:h val="0.74350320793234181"/>
        </c:manualLayout>
      </c:layout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1.4467371483261481E-2"/>
                  <c:y val="0.3313856080489938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</c:trendlineLbl>
          </c:trendline>
          <c:xVal>
            <c:numRef>
              <c:f>Regression!$L$9:$L$28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Regression!$J$9:$J$28</c:f>
              <c:numCache>
                <c:formatCode>General</c:formatCode>
                <c:ptCount val="20"/>
                <c:pt idx="0">
                  <c:v>2399</c:v>
                </c:pt>
                <c:pt idx="1">
                  <c:v>2688</c:v>
                </c:pt>
                <c:pt idx="2">
                  <c:v>2319</c:v>
                </c:pt>
                <c:pt idx="3">
                  <c:v>2208</c:v>
                </c:pt>
                <c:pt idx="4">
                  <c:v>2455</c:v>
                </c:pt>
                <c:pt idx="5">
                  <c:v>3184</c:v>
                </c:pt>
                <c:pt idx="6">
                  <c:v>2802</c:v>
                </c:pt>
                <c:pt idx="7">
                  <c:v>2343</c:v>
                </c:pt>
                <c:pt idx="8">
                  <c:v>2675</c:v>
                </c:pt>
                <c:pt idx="9">
                  <c:v>3477</c:v>
                </c:pt>
                <c:pt idx="10">
                  <c:v>2918</c:v>
                </c:pt>
                <c:pt idx="11">
                  <c:v>2814</c:v>
                </c:pt>
                <c:pt idx="12">
                  <c:v>2874</c:v>
                </c:pt>
                <c:pt idx="13">
                  <c:v>3774</c:v>
                </c:pt>
                <c:pt idx="14">
                  <c:v>3247</c:v>
                </c:pt>
                <c:pt idx="15">
                  <c:v>3107</c:v>
                </c:pt>
                <c:pt idx="16">
                  <c:v>2776</c:v>
                </c:pt>
                <c:pt idx="17">
                  <c:v>3571</c:v>
                </c:pt>
                <c:pt idx="18">
                  <c:v>3354</c:v>
                </c:pt>
                <c:pt idx="19">
                  <c:v>3513</c:v>
                </c:pt>
              </c:numCache>
            </c:numRef>
          </c:yVal>
          <c:smooth val="1"/>
        </c:ser>
        <c:ser>
          <c:idx val="1"/>
          <c:order val="1"/>
          <c:tx>
            <c:v>Forecast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Regression!$L$9:$L$28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Regression!$M$9:$M$28</c:f>
              <c:numCache>
                <c:formatCode>General</c:formatCode>
                <c:ptCount val="20"/>
                <c:pt idx="0">
                  <c:v>2416.0035325235476</c:v>
                </c:pt>
                <c:pt idx="1">
                  <c:v>2778.3450768878529</c:v>
                </c:pt>
                <c:pt idx="2">
                  <c:v>2461.1717569123693</c:v>
                </c:pt>
                <c:pt idx="3">
                  <c:v>2271.5747506356902</c:v>
                </c:pt>
                <c:pt idx="4">
                  <c:v>2489.9840436474979</c:v>
                </c:pt>
                <c:pt idx="5">
                  <c:v>3059.3025445021717</c:v>
                </c:pt>
                <c:pt idx="6">
                  <c:v>2580.3541320974341</c:v>
                </c:pt>
                <c:pt idx="7">
                  <c:v>2412.7632964820878</c:v>
                </c:pt>
                <c:pt idx="8">
                  <c:v>2755.4777156619612</c:v>
                </c:pt>
                <c:pt idx="9">
                  <c:v>3256.3986590557379</c:v>
                </c:pt>
                <c:pt idx="10">
                  <c:v>2748.306939558965</c:v>
                </c:pt>
                <c:pt idx="11">
                  <c:v>2815.3494641029592</c:v>
                </c:pt>
                <c:pt idx="12">
                  <c:v>2951.3843074770766</c:v>
                </c:pt>
                <c:pt idx="13">
                  <c:v>3631.0310423230253</c:v>
                </c:pt>
                <c:pt idx="14">
                  <c:v>3070.302941649823</c:v>
                </c:pt>
                <c:pt idx="15">
                  <c:v>3145.0773639937443</c:v>
                </c:pt>
                <c:pt idx="16">
                  <c:v>3234.7208205682964</c:v>
                </c:pt>
                <c:pt idx="17">
                  <c:v>3847.4569013764099</c:v>
                </c:pt>
                <c:pt idx="18">
                  <c:v>3191.2696009425631</c:v>
                </c:pt>
                <c:pt idx="19">
                  <c:v>3381.7251096007863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95524080"/>
        <c:axId val="-395526800"/>
      </c:scatterChart>
      <c:valAx>
        <c:axId val="-395524080"/>
        <c:scaling>
          <c:orientation val="minMax"/>
          <c:max val="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Quarter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395526800"/>
        <c:crosses val="autoZero"/>
        <c:crossBetween val="midCat"/>
        <c:majorUnit val="2"/>
      </c:valAx>
      <c:valAx>
        <c:axId val="-395526800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395524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Autocorrelation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correlogram!$G$5:$G$16</c:f>
              <c:numCache>
                <c:formatCode>General</c:formatCode>
                <c:ptCount val="12"/>
                <c:pt idx="0">
                  <c:v>0.76728317606292662</c:v>
                </c:pt>
                <c:pt idx="1">
                  <c:v>0.49918781746596297</c:v>
                </c:pt>
                <c:pt idx="2">
                  <c:v>0.27196662421107459</c:v>
                </c:pt>
                <c:pt idx="3">
                  <c:v>0.16446900350931684</c:v>
                </c:pt>
                <c:pt idx="4">
                  <c:v>0.10183826911423012</c:v>
                </c:pt>
                <c:pt idx="5">
                  <c:v>6.4881835398157922E-2</c:v>
                </c:pt>
                <c:pt idx="6">
                  <c:v>3.7918471403072247E-3</c:v>
                </c:pt>
                <c:pt idx="7">
                  <c:v>-2.432008118594705E-2</c:v>
                </c:pt>
                <c:pt idx="8">
                  <c:v>4.483252186787326E-2</c:v>
                </c:pt>
                <c:pt idx="9">
                  <c:v>0.24171844517032767</c:v>
                </c:pt>
                <c:pt idx="10">
                  <c:v>0.46759240596895901</c:v>
                </c:pt>
                <c:pt idx="11">
                  <c:v>0.56480062867368164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496249728"/>
        <c:axId val="-1496239392"/>
      </c:barChart>
      <c:lineChart>
        <c:grouping val="standard"/>
        <c:varyColors val="0"/>
        <c:ser>
          <c:idx val="1"/>
          <c:order val="1"/>
          <c:tx>
            <c:v>UCV</c:v>
          </c:tx>
          <c:spPr>
            <a:ln w="28575" cap="rnd">
              <a:solidFill>
                <a:schemeClr val="accent2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correlogram!$H$5:$H$16</c:f>
              <c:numCache>
                <c:formatCode>General</c:formatCode>
                <c:ptCount val="12"/>
                <c:pt idx="0">
                  <c:v>0.2581988897471611</c:v>
                </c:pt>
                <c:pt idx="1">
                  <c:v>0.2581988897471611</c:v>
                </c:pt>
                <c:pt idx="2">
                  <c:v>0.2581988897471611</c:v>
                </c:pt>
                <c:pt idx="3">
                  <c:v>0.2581988897471611</c:v>
                </c:pt>
                <c:pt idx="4">
                  <c:v>0.2581988897471611</c:v>
                </c:pt>
                <c:pt idx="5">
                  <c:v>0.2581988897471611</c:v>
                </c:pt>
                <c:pt idx="6">
                  <c:v>0.2581988897471611</c:v>
                </c:pt>
                <c:pt idx="7">
                  <c:v>0.2581988897471611</c:v>
                </c:pt>
                <c:pt idx="8">
                  <c:v>0.2581988897471611</c:v>
                </c:pt>
                <c:pt idx="9">
                  <c:v>0.2581988897471611</c:v>
                </c:pt>
                <c:pt idx="10">
                  <c:v>0.2581988897471611</c:v>
                </c:pt>
                <c:pt idx="11">
                  <c:v>0.2581988897471611</c:v>
                </c:pt>
              </c:numCache>
            </c:numRef>
          </c:val>
          <c:smooth val="0"/>
        </c:ser>
        <c:ser>
          <c:idx val="2"/>
          <c:order val="2"/>
          <c:tx>
            <c:v>LCV</c:v>
          </c:tx>
          <c:spPr>
            <a:ln w="28575" cap="rnd">
              <a:solidFill>
                <a:srgbClr val="C00000"/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correlogram!$I$5:$I$16</c:f>
              <c:numCache>
                <c:formatCode>General</c:formatCode>
                <c:ptCount val="12"/>
                <c:pt idx="0">
                  <c:v>-0.2581988897471611</c:v>
                </c:pt>
                <c:pt idx="1">
                  <c:v>-0.2581988897471611</c:v>
                </c:pt>
                <c:pt idx="2">
                  <c:v>-0.2581988897471611</c:v>
                </c:pt>
                <c:pt idx="3">
                  <c:v>-0.2581988897471611</c:v>
                </c:pt>
                <c:pt idx="4">
                  <c:v>-0.2581988897471611</c:v>
                </c:pt>
                <c:pt idx="5">
                  <c:v>-0.2581988897471611</c:v>
                </c:pt>
                <c:pt idx="6">
                  <c:v>-0.2581988897471611</c:v>
                </c:pt>
                <c:pt idx="7">
                  <c:v>-0.2581988897471611</c:v>
                </c:pt>
                <c:pt idx="8">
                  <c:v>-0.2581988897471611</c:v>
                </c:pt>
                <c:pt idx="9">
                  <c:v>-0.2581988897471611</c:v>
                </c:pt>
                <c:pt idx="10">
                  <c:v>-0.2581988897471611</c:v>
                </c:pt>
                <c:pt idx="11">
                  <c:v>-0.2581988897471611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96249728"/>
        <c:axId val="-1496239392"/>
      </c:lineChart>
      <c:catAx>
        <c:axId val="-149624972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1496239392"/>
        <c:crossesAt val="0"/>
        <c:auto val="1"/>
        <c:lblAlgn val="ctr"/>
        <c:lblOffset val="100"/>
        <c:noMultiLvlLbl val="0"/>
      </c:catAx>
      <c:valAx>
        <c:axId val="-1496239392"/>
        <c:scaling>
          <c:orientation val="minMax"/>
          <c:max val="0.9"/>
          <c:min val="-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1496249728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288783717503"/>
          <c:y val="7.4490713586062421E-2"/>
          <c:w val="0.80352669418998368"/>
          <c:h val="0.71993849521052222"/>
        </c:manualLayout>
      </c:layout>
      <c:scatterChart>
        <c:scatterStyle val="lineMarker"/>
        <c:varyColors val="0"/>
        <c:ser>
          <c:idx val="0"/>
          <c:order val="0"/>
          <c:tx>
            <c:v>Demand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'AR(12)'!$D$19:$D$66</c:f>
              <c:numCache>
                <c:formatCode>General</c:formatCode>
                <c:ptCount val="48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54</c:v>
                </c:pt>
                <c:pt idx="42">
                  <c:v>55</c:v>
                </c:pt>
                <c:pt idx="43">
                  <c:v>56</c:v>
                </c:pt>
                <c:pt idx="44">
                  <c:v>57</c:v>
                </c:pt>
                <c:pt idx="45">
                  <c:v>58</c:v>
                </c:pt>
                <c:pt idx="46">
                  <c:v>59</c:v>
                </c:pt>
                <c:pt idx="47">
                  <c:v>60</c:v>
                </c:pt>
              </c:numCache>
            </c:numRef>
          </c:xVal>
          <c:yVal>
            <c:numRef>
              <c:f>'AR(12)'!$E$19:$E$66</c:f>
              <c:numCache>
                <c:formatCode>General</c:formatCode>
                <c:ptCount val="48"/>
                <c:pt idx="0">
                  <c:v>845</c:v>
                </c:pt>
                <c:pt idx="1">
                  <c:v>739</c:v>
                </c:pt>
                <c:pt idx="2">
                  <c:v>871</c:v>
                </c:pt>
                <c:pt idx="3">
                  <c:v>927</c:v>
                </c:pt>
                <c:pt idx="4">
                  <c:v>1133</c:v>
                </c:pt>
                <c:pt idx="5">
                  <c:v>1124</c:v>
                </c:pt>
                <c:pt idx="6">
                  <c:v>1056</c:v>
                </c:pt>
                <c:pt idx="7">
                  <c:v>889</c:v>
                </c:pt>
                <c:pt idx="8">
                  <c:v>857</c:v>
                </c:pt>
                <c:pt idx="9">
                  <c:v>772</c:v>
                </c:pt>
                <c:pt idx="10">
                  <c:v>751</c:v>
                </c:pt>
                <c:pt idx="11">
                  <c:v>820</c:v>
                </c:pt>
                <c:pt idx="12">
                  <c:v>857</c:v>
                </c:pt>
                <c:pt idx="13">
                  <c:v>881</c:v>
                </c:pt>
                <c:pt idx="14">
                  <c:v>937</c:v>
                </c:pt>
                <c:pt idx="15">
                  <c:v>1159</c:v>
                </c:pt>
                <c:pt idx="16">
                  <c:v>1072</c:v>
                </c:pt>
                <c:pt idx="17">
                  <c:v>1246</c:v>
                </c:pt>
                <c:pt idx="18">
                  <c:v>1198</c:v>
                </c:pt>
                <c:pt idx="19">
                  <c:v>922</c:v>
                </c:pt>
                <c:pt idx="20">
                  <c:v>798</c:v>
                </c:pt>
                <c:pt idx="21">
                  <c:v>879</c:v>
                </c:pt>
                <c:pt idx="22">
                  <c:v>945</c:v>
                </c:pt>
                <c:pt idx="23">
                  <c:v>990</c:v>
                </c:pt>
                <c:pt idx="24">
                  <c:v>917</c:v>
                </c:pt>
                <c:pt idx="25">
                  <c:v>956</c:v>
                </c:pt>
                <c:pt idx="26">
                  <c:v>1001</c:v>
                </c:pt>
                <c:pt idx="27">
                  <c:v>1142</c:v>
                </c:pt>
                <c:pt idx="28">
                  <c:v>1276</c:v>
                </c:pt>
                <c:pt idx="29">
                  <c:v>1356</c:v>
                </c:pt>
                <c:pt idx="30">
                  <c:v>1288</c:v>
                </c:pt>
                <c:pt idx="31">
                  <c:v>1082</c:v>
                </c:pt>
                <c:pt idx="32">
                  <c:v>877</c:v>
                </c:pt>
                <c:pt idx="33">
                  <c:v>1009</c:v>
                </c:pt>
                <c:pt idx="34">
                  <c:v>1100</c:v>
                </c:pt>
                <c:pt idx="35">
                  <c:v>998</c:v>
                </c:pt>
                <c:pt idx="36">
                  <c:v>887</c:v>
                </c:pt>
                <c:pt idx="37">
                  <c:v>892</c:v>
                </c:pt>
                <c:pt idx="38">
                  <c:v>997</c:v>
                </c:pt>
                <c:pt idx="39">
                  <c:v>1118</c:v>
                </c:pt>
                <c:pt idx="40">
                  <c:v>1197</c:v>
                </c:pt>
                <c:pt idx="41">
                  <c:v>1256</c:v>
                </c:pt>
                <c:pt idx="42">
                  <c:v>1202</c:v>
                </c:pt>
                <c:pt idx="43">
                  <c:v>1170</c:v>
                </c:pt>
                <c:pt idx="44">
                  <c:v>982</c:v>
                </c:pt>
                <c:pt idx="45">
                  <c:v>1297</c:v>
                </c:pt>
                <c:pt idx="46">
                  <c:v>1163</c:v>
                </c:pt>
                <c:pt idx="47">
                  <c:v>1053</c:v>
                </c:pt>
              </c:numCache>
            </c:numRef>
          </c:yVal>
          <c:smooth val="0"/>
        </c:ser>
        <c:ser>
          <c:idx val="1"/>
          <c:order val="1"/>
          <c:tx>
            <c:v>Forecast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'AR(12)'!$D$19:$D$66</c:f>
              <c:numCache>
                <c:formatCode>General</c:formatCode>
                <c:ptCount val="48"/>
                <c:pt idx="0">
                  <c:v>13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24</c:v>
                </c:pt>
                <c:pt idx="12">
                  <c:v>25</c:v>
                </c:pt>
                <c:pt idx="13">
                  <c:v>26</c:v>
                </c:pt>
                <c:pt idx="14">
                  <c:v>27</c:v>
                </c:pt>
                <c:pt idx="15">
                  <c:v>28</c:v>
                </c:pt>
                <c:pt idx="16">
                  <c:v>29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33</c:v>
                </c:pt>
                <c:pt idx="21">
                  <c:v>34</c:v>
                </c:pt>
                <c:pt idx="22">
                  <c:v>35</c:v>
                </c:pt>
                <c:pt idx="23">
                  <c:v>36</c:v>
                </c:pt>
                <c:pt idx="24">
                  <c:v>37</c:v>
                </c:pt>
                <c:pt idx="25">
                  <c:v>38</c:v>
                </c:pt>
                <c:pt idx="26">
                  <c:v>39</c:v>
                </c:pt>
                <c:pt idx="27">
                  <c:v>40</c:v>
                </c:pt>
                <c:pt idx="28">
                  <c:v>41</c:v>
                </c:pt>
                <c:pt idx="29">
                  <c:v>42</c:v>
                </c:pt>
                <c:pt idx="30">
                  <c:v>43</c:v>
                </c:pt>
                <c:pt idx="31">
                  <c:v>44</c:v>
                </c:pt>
                <c:pt idx="32">
                  <c:v>45</c:v>
                </c:pt>
                <c:pt idx="33">
                  <c:v>46</c:v>
                </c:pt>
                <c:pt idx="34">
                  <c:v>47</c:v>
                </c:pt>
                <c:pt idx="35">
                  <c:v>48</c:v>
                </c:pt>
                <c:pt idx="36">
                  <c:v>49</c:v>
                </c:pt>
                <c:pt idx="37">
                  <c:v>50</c:v>
                </c:pt>
                <c:pt idx="38">
                  <c:v>51</c:v>
                </c:pt>
                <c:pt idx="39">
                  <c:v>52</c:v>
                </c:pt>
                <c:pt idx="40">
                  <c:v>53</c:v>
                </c:pt>
                <c:pt idx="41">
                  <c:v>54</c:v>
                </c:pt>
                <c:pt idx="42">
                  <c:v>55</c:v>
                </c:pt>
                <c:pt idx="43">
                  <c:v>56</c:v>
                </c:pt>
                <c:pt idx="44">
                  <c:v>57</c:v>
                </c:pt>
                <c:pt idx="45">
                  <c:v>58</c:v>
                </c:pt>
                <c:pt idx="46">
                  <c:v>59</c:v>
                </c:pt>
                <c:pt idx="47">
                  <c:v>60</c:v>
                </c:pt>
              </c:numCache>
            </c:numRef>
          </c:xVal>
          <c:yVal>
            <c:numRef>
              <c:f>'AR(12)'!$R$19:$R$66</c:f>
              <c:numCache>
                <c:formatCode>General</c:formatCode>
                <c:ptCount val="48"/>
                <c:pt idx="0">
                  <c:v>857.42717253291903</c:v>
                </c:pt>
                <c:pt idx="1">
                  <c:v>621.53671776465876</c:v>
                </c:pt>
                <c:pt idx="2">
                  <c:v>631.53740828454829</c:v>
                </c:pt>
                <c:pt idx="3">
                  <c:v>721.0594931218202</c:v>
                </c:pt>
                <c:pt idx="4">
                  <c:v>781.74367942594927</c:v>
                </c:pt>
                <c:pt idx="5">
                  <c:v>825.48412277813964</c:v>
                </c:pt>
                <c:pt idx="6">
                  <c:v>780.55100894811176</c:v>
                </c:pt>
                <c:pt idx="7">
                  <c:v>623.4644328051545</c:v>
                </c:pt>
                <c:pt idx="8">
                  <c:v>618.74240683829294</c:v>
                </c:pt>
                <c:pt idx="9">
                  <c:v>588.85882962723872</c:v>
                </c:pt>
                <c:pt idx="10">
                  <c:v>612.9399297272945</c:v>
                </c:pt>
                <c:pt idx="11">
                  <c:v>594.38524219549868</c:v>
                </c:pt>
                <c:pt idx="12">
                  <c:v>601.00136858029771</c:v>
                </c:pt>
                <c:pt idx="13">
                  <c:v>573.38362781071578</c:v>
                </c:pt>
                <c:pt idx="14">
                  <c:v>663.20174781074957</c:v>
                </c:pt>
                <c:pt idx="15">
                  <c:v>793.25915820391742</c:v>
                </c:pt>
                <c:pt idx="16">
                  <c:v>968.65629610534108</c:v>
                </c:pt>
                <c:pt idx="17">
                  <c:v>927.66538967357133</c:v>
                </c:pt>
                <c:pt idx="18">
                  <c:v>890.1611867119268</c:v>
                </c:pt>
                <c:pt idx="19">
                  <c:v>841.4952468803483</c:v>
                </c:pt>
                <c:pt idx="20">
                  <c:v>647.3982472253615</c:v>
                </c:pt>
                <c:pt idx="21">
                  <c:v>624.24697920293966</c:v>
                </c:pt>
                <c:pt idx="22">
                  <c:v>630.24978250386755</c:v>
                </c:pt>
                <c:pt idx="23">
                  <c:v>670.17611983140557</c:v>
                </c:pt>
                <c:pt idx="24">
                  <c:v>654.01922984326711</c:v>
                </c:pt>
                <c:pt idx="25">
                  <c:v>651.17707856090419</c:v>
                </c:pt>
                <c:pt idx="26">
                  <c:v>767.75971760381981</c:v>
                </c:pt>
                <c:pt idx="27">
                  <c:v>885.26924302701855</c:v>
                </c:pt>
                <c:pt idx="28">
                  <c:v>965.75179747671018</c:v>
                </c:pt>
                <c:pt idx="29">
                  <c:v>1082.6270278514219</c:v>
                </c:pt>
                <c:pt idx="30">
                  <c:v>962.43698537509545</c:v>
                </c:pt>
                <c:pt idx="31">
                  <c:v>797.27916470447599</c:v>
                </c:pt>
                <c:pt idx="32">
                  <c:v>707.50521537549537</c:v>
                </c:pt>
                <c:pt idx="33">
                  <c:v>719.62567912923294</c:v>
                </c:pt>
                <c:pt idx="34">
                  <c:v>800.62260614667275</c:v>
                </c:pt>
                <c:pt idx="35">
                  <c:v>793.56315298756749</c:v>
                </c:pt>
                <c:pt idx="36">
                  <c:v>672.77330626276785</c:v>
                </c:pt>
                <c:pt idx="37">
                  <c:v>668.2181097930752</c:v>
                </c:pt>
                <c:pt idx="38">
                  <c:v>747.00971165745705</c:v>
                </c:pt>
                <c:pt idx="39">
                  <c:v>918.95982080675117</c:v>
                </c:pt>
                <c:pt idx="40">
                  <c:v>1051.5618101459788</c:v>
                </c:pt>
                <c:pt idx="41">
                  <c:v>1084.7115677894317</c:v>
                </c:pt>
                <c:pt idx="42">
                  <c:v>1001.0814740779301</c:v>
                </c:pt>
                <c:pt idx="43">
                  <c:v>841.24036570020394</c:v>
                </c:pt>
                <c:pt idx="44">
                  <c:v>814.46036448044629</c:v>
                </c:pt>
                <c:pt idx="45">
                  <c:v>859.11364669901195</c:v>
                </c:pt>
                <c:pt idx="46">
                  <c:v>942.78105615726531</c:v>
                </c:pt>
                <c:pt idx="47">
                  <c:v>819.62841620538029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496243200"/>
        <c:axId val="-1496240480"/>
      </c:scatterChart>
      <c:valAx>
        <c:axId val="-1496243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1496240480"/>
        <c:crosses val="autoZero"/>
        <c:crossBetween val="midCat"/>
      </c:valAx>
      <c:valAx>
        <c:axId val="-1496240480"/>
        <c:scaling>
          <c:orientation val="minMax"/>
          <c:min val="6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14962432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954453672470088"/>
          <c:y val="0.58874942084083526"/>
          <c:w val="0.17667071296431949"/>
          <c:h val="0.15625103665389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Demand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'5-m MA'!$D$8:$D$70</c:f>
              <c:numCache>
                <c:formatCode>General</c:formatCode>
                <c:ptCount val="63"/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51</c:v>
                </c:pt>
                <c:pt idx="56">
                  <c:v>52</c:v>
                </c:pt>
                <c:pt idx="57">
                  <c:v>53</c:v>
                </c:pt>
                <c:pt idx="58">
                  <c:v>54</c:v>
                </c:pt>
                <c:pt idx="59">
                  <c:v>55</c:v>
                </c:pt>
                <c:pt idx="60">
                  <c:v>56</c:v>
                </c:pt>
              </c:numCache>
            </c:numRef>
          </c:xVal>
          <c:yVal>
            <c:numRef>
              <c:f>'5-m MA'!$E$8:$E$68</c:f>
              <c:numCache>
                <c:formatCode>General</c:formatCode>
                <c:ptCount val="61"/>
                <c:pt idx="0">
                  <c:v>779</c:v>
                </c:pt>
                <c:pt idx="1">
                  <c:v>802</c:v>
                </c:pt>
                <c:pt idx="2">
                  <c:v>818</c:v>
                </c:pt>
                <c:pt idx="3">
                  <c:v>888</c:v>
                </c:pt>
                <c:pt idx="4">
                  <c:v>898</c:v>
                </c:pt>
                <c:pt idx="5">
                  <c:v>902</c:v>
                </c:pt>
                <c:pt idx="6">
                  <c:v>916</c:v>
                </c:pt>
                <c:pt idx="7">
                  <c:v>708</c:v>
                </c:pt>
                <c:pt idx="8">
                  <c:v>695</c:v>
                </c:pt>
                <c:pt idx="9">
                  <c:v>708</c:v>
                </c:pt>
                <c:pt idx="10">
                  <c:v>716</c:v>
                </c:pt>
                <c:pt idx="11">
                  <c:v>784</c:v>
                </c:pt>
                <c:pt idx="12">
                  <c:v>845</c:v>
                </c:pt>
                <c:pt idx="13">
                  <c:v>739</c:v>
                </c:pt>
                <c:pt idx="14">
                  <c:v>871</c:v>
                </c:pt>
                <c:pt idx="15">
                  <c:v>927</c:v>
                </c:pt>
                <c:pt idx="16">
                  <c:v>1133</c:v>
                </c:pt>
                <c:pt idx="17">
                  <c:v>1124</c:v>
                </c:pt>
                <c:pt idx="18">
                  <c:v>1056</c:v>
                </c:pt>
                <c:pt idx="19">
                  <c:v>889</c:v>
                </c:pt>
                <c:pt idx="20">
                  <c:v>857</c:v>
                </c:pt>
                <c:pt idx="21">
                  <c:v>772</c:v>
                </c:pt>
                <c:pt idx="22">
                  <c:v>751</c:v>
                </c:pt>
                <c:pt idx="23">
                  <c:v>820</c:v>
                </c:pt>
                <c:pt idx="24">
                  <c:v>857</c:v>
                </c:pt>
                <c:pt idx="25">
                  <c:v>881</c:v>
                </c:pt>
                <c:pt idx="26">
                  <c:v>937</c:v>
                </c:pt>
                <c:pt idx="27">
                  <c:v>1159</c:v>
                </c:pt>
                <c:pt idx="28">
                  <c:v>1072</c:v>
                </c:pt>
                <c:pt idx="29">
                  <c:v>1246</c:v>
                </c:pt>
                <c:pt idx="30">
                  <c:v>1198</c:v>
                </c:pt>
                <c:pt idx="31">
                  <c:v>922</c:v>
                </c:pt>
                <c:pt idx="32">
                  <c:v>798</c:v>
                </c:pt>
                <c:pt idx="33">
                  <c:v>879</c:v>
                </c:pt>
                <c:pt idx="34">
                  <c:v>945</c:v>
                </c:pt>
                <c:pt idx="35">
                  <c:v>990</c:v>
                </c:pt>
                <c:pt idx="36">
                  <c:v>917</c:v>
                </c:pt>
                <c:pt idx="37">
                  <c:v>956</c:v>
                </c:pt>
                <c:pt idx="38">
                  <c:v>1001</c:v>
                </c:pt>
                <c:pt idx="39">
                  <c:v>1142</c:v>
                </c:pt>
                <c:pt idx="40">
                  <c:v>1276</c:v>
                </c:pt>
                <c:pt idx="41">
                  <c:v>1356</c:v>
                </c:pt>
                <c:pt idx="42">
                  <c:v>1288</c:v>
                </c:pt>
                <c:pt idx="43">
                  <c:v>1082</c:v>
                </c:pt>
                <c:pt idx="44">
                  <c:v>877</c:v>
                </c:pt>
                <c:pt idx="45">
                  <c:v>1009</c:v>
                </c:pt>
                <c:pt idx="46">
                  <c:v>1100</c:v>
                </c:pt>
                <c:pt idx="47">
                  <c:v>998</c:v>
                </c:pt>
                <c:pt idx="48">
                  <c:v>887</c:v>
                </c:pt>
                <c:pt idx="49">
                  <c:v>892</c:v>
                </c:pt>
                <c:pt idx="50">
                  <c:v>997</c:v>
                </c:pt>
                <c:pt idx="51">
                  <c:v>1118</c:v>
                </c:pt>
                <c:pt idx="52">
                  <c:v>1197</c:v>
                </c:pt>
                <c:pt idx="53">
                  <c:v>1256</c:v>
                </c:pt>
                <c:pt idx="54">
                  <c:v>1202</c:v>
                </c:pt>
                <c:pt idx="55">
                  <c:v>1170</c:v>
                </c:pt>
                <c:pt idx="56">
                  <c:v>982</c:v>
                </c:pt>
                <c:pt idx="57">
                  <c:v>1297</c:v>
                </c:pt>
                <c:pt idx="58">
                  <c:v>1163</c:v>
                </c:pt>
                <c:pt idx="59">
                  <c:v>1053</c:v>
                </c:pt>
              </c:numCache>
            </c:numRef>
          </c:yVal>
          <c:smooth val="0"/>
        </c:ser>
        <c:ser>
          <c:idx val="1"/>
          <c:order val="1"/>
          <c:tx>
            <c:v>Forecast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'5-m MA'!$D$8:$D$70</c:f>
              <c:numCache>
                <c:formatCode>General</c:formatCode>
                <c:ptCount val="63"/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31</c:v>
                </c:pt>
                <c:pt idx="36">
                  <c:v>32</c:v>
                </c:pt>
                <c:pt idx="37">
                  <c:v>33</c:v>
                </c:pt>
                <c:pt idx="38">
                  <c:v>34</c:v>
                </c:pt>
                <c:pt idx="39">
                  <c:v>35</c:v>
                </c:pt>
                <c:pt idx="40">
                  <c:v>36</c:v>
                </c:pt>
                <c:pt idx="41">
                  <c:v>37</c:v>
                </c:pt>
                <c:pt idx="42">
                  <c:v>38</c:v>
                </c:pt>
                <c:pt idx="43">
                  <c:v>39</c:v>
                </c:pt>
                <c:pt idx="44">
                  <c:v>40</c:v>
                </c:pt>
                <c:pt idx="45">
                  <c:v>41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45</c:v>
                </c:pt>
                <c:pt idx="50">
                  <c:v>46</c:v>
                </c:pt>
                <c:pt idx="51">
                  <c:v>47</c:v>
                </c:pt>
                <c:pt idx="52">
                  <c:v>48</c:v>
                </c:pt>
                <c:pt idx="53">
                  <c:v>49</c:v>
                </c:pt>
                <c:pt idx="54">
                  <c:v>50</c:v>
                </c:pt>
                <c:pt idx="55">
                  <c:v>51</c:v>
                </c:pt>
                <c:pt idx="56">
                  <c:v>52</c:v>
                </c:pt>
                <c:pt idx="57">
                  <c:v>53</c:v>
                </c:pt>
                <c:pt idx="58">
                  <c:v>54</c:v>
                </c:pt>
                <c:pt idx="59">
                  <c:v>55</c:v>
                </c:pt>
                <c:pt idx="60">
                  <c:v>56</c:v>
                </c:pt>
              </c:numCache>
            </c:numRef>
          </c:xVal>
          <c:yVal>
            <c:numRef>
              <c:f>'5-m MA'!$G$8:$G$68</c:f>
              <c:numCache>
                <c:formatCode>General</c:formatCode>
                <c:ptCount val="61"/>
                <c:pt idx="5" formatCode="0">
                  <c:v>837</c:v>
                </c:pt>
                <c:pt idx="6" formatCode="0">
                  <c:v>861.6</c:v>
                </c:pt>
                <c:pt idx="7" formatCode="0">
                  <c:v>884.4</c:v>
                </c:pt>
                <c:pt idx="8" formatCode="0">
                  <c:v>862.4</c:v>
                </c:pt>
                <c:pt idx="9" formatCode="0">
                  <c:v>823.8</c:v>
                </c:pt>
                <c:pt idx="10" formatCode="0">
                  <c:v>785.8</c:v>
                </c:pt>
                <c:pt idx="11" formatCode="0">
                  <c:v>748.6</c:v>
                </c:pt>
                <c:pt idx="12" formatCode="0">
                  <c:v>722.2</c:v>
                </c:pt>
                <c:pt idx="13" formatCode="0">
                  <c:v>749.6</c:v>
                </c:pt>
                <c:pt idx="14" formatCode="0">
                  <c:v>758.4</c:v>
                </c:pt>
                <c:pt idx="15" formatCode="0">
                  <c:v>791</c:v>
                </c:pt>
                <c:pt idx="16" formatCode="0">
                  <c:v>833.2</c:v>
                </c:pt>
                <c:pt idx="17" formatCode="0">
                  <c:v>903</c:v>
                </c:pt>
                <c:pt idx="18" formatCode="0">
                  <c:v>958.8</c:v>
                </c:pt>
                <c:pt idx="19" formatCode="0">
                  <c:v>1022.2</c:v>
                </c:pt>
                <c:pt idx="20" formatCode="0">
                  <c:v>1025.8</c:v>
                </c:pt>
                <c:pt idx="21" formatCode="0">
                  <c:v>1011.8</c:v>
                </c:pt>
                <c:pt idx="22" formatCode="0">
                  <c:v>939.6</c:v>
                </c:pt>
                <c:pt idx="23" formatCode="0">
                  <c:v>865</c:v>
                </c:pt>
                <c:pt idx="24" formatCode="0">
                  <c:v>817.8</c:v>
                </c:pt>
                <c:pt idx="25" formatCode="0">
                  <c:v>811.4</c:v>
                </c:pt>
                <c:pt idx="26" formatCode="0">
                  <c:v>816.2</c:v>
                </c:pt>
                <c:pt idx="27" formatCode="0">
                  <c:v>849.2</c:v>
                </c:pt>
                <c:pt idx="28" formatCode="0">
                  <c:v>930.8</c:v>
                </c:pt>
                <c:pt idx="29" formatCode="0">
                  <c:v>981.2</c:v>
                </c:pt>
                <c:pt idx="30" formatCode="0">
                  <c:v>1059</c:v>
                </c:pt>
                <c:pt idx="31" formatCode="0">
                  <c:v>1122.4000000000001</c:v>
                </c:pt>
                <c:pt idx="32" formatCode="0">
                  <c:v>1119.4000000000001</c:v>
                </c:pt>
                <c:pt idx="33" formatCode="0">
                  <c:v>1047.2</c:v>
                </c:pt>
                <c:pt idx="34" formatCode="0">
                  <c:v>1008.6</c:v>
                </c:pt>
                <c:pt idx="35" formatCode="0">
                  <c:v>948.4</c:v>
                </c:pt>
                <c:pt idx="36" formatCode="0">
                  <c:v>906.8</c:v>
                </c:pt>
                <c:pt idx="37" formatCode="0">
                  <c:v>905.8</c:v>
                </c:pt>
                <c:pt idx="38" formatCode="0">
                  <c:v>937.4</c:v>
                </c:pt>
                <c:pt idx="39" formatCode="0">
                  <c:v>961.8</c:v>
                </c:pt>
                <c:pt idx="40" formatCode="0">
                  <c:v>1001.2</c:v>
                </c:pt>
                <c:pt idx="41" formatCode="0">
                  <c:v>1058.4000000000001</c:v>
                </c:pt>
                <c:pt idx="42" formatCode="0">
                  <c:v>1146.2</c:v>
                </c:pt>
                <c:pt idx="43" formatCode="0">
                  <c:v>1212.5999999999999</c:v>
                </c:pt>
                <c:pt idx="44" formatCode="0">
                  <c:v>1228.8</c:v>
                </c:pt>
                <c:pt idx="45" formatCode="0">
                  <c:v>1175.8</c:v>
                </c:pt>
                <c:pt idx="46" formatCode="0">
                  <c:v>1122.4000000000001</c:v>
                </c:pt>
                <c:pt idx="47" formatCode="0">
                  <c:v>1071.2</c:v>
                </c:pt>
                <c:pt idx="48" formatCode="0">
                  <c:v>1013.2</c:v>
                </c:pt>
                <c:pt idx="49" formatCode="0">
                  <c:v>974.2</c:v>
                </c:pt>
                <c:pt idx="50" formatCode="0">
                  <c:v>977.2</c:v>
                </c:pt>
                <c:pt idx="51" formatCode="0">
                  <c:v>974.8</c:v>
                </c:pt>
                <c:pt idx="52" formatCode="0">
                  <c:v>978.4</c:v>
                </c:pt>
                <c:pt idx="53" formatCode="0">
                  <c:v>1018.2</c:v>
                </c:pt>
                <c:pt idx="54" formatCode="0">
                  <c:v>1092</c:v>
                </c:pt>
                <c:pt idx="55" formatCode="0">
                  <c:v>1154</c:v>
                </c:pt>
                <c:pt idx="56" formatCode="0">
                  <c:v>1188.5999999999999</c:v>
                </c:pt>
                <c:pt idx="57" formatCode="0">
                  <c:v>1161.4000000000001</c:v>
                </c:pt>
                <c:pt idx="58" formatCode="0">
                  <c:v>1181.4000000000001</c:v>
                </c:pt>
                <c:pt idx="59" formatCode="0">
                  <c:v>1162.8</c:v>
                </c:pt>
                <c:pt idx="60" formatCode="0">
                  <c:v>1133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95528432"/>
        <c:axId val="-395537680"/>
      </c:scatterChart>
      <c:valAx>
        <c:axId val="-395528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395537680"/>
        <c:crosses val="autoZero"/>
        <c:crossBetween val="midCat"/>
      </c:valAx>
      <c:valAx>
        <c:axId val="-395537680"/>
        <c:scaling>
          <c:orientation val="minMax"/>
          <c:min val="6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3955284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Demand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541491688538933"/>
                  <c:y val="0.423795202682997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</c:trendlineLbl>
          </c:trendline>
          <c:xVal>
            <c:numRef>
              <c:f>'ES(a=0.3)'!$D$8:$D$68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xVal>
          <c:yVal>
            <c:numRef>
              <c:f>'ES(a=0.3)'!$E$8:$E$68</c:f>
              <c:numCache>
                <c:formatCode>General</c:formatCode>
                <c:ptCount val="61"/>
                <c:pt idx="0">
                  <c:v>779</c:v>
                </c:pt>
                <c:pt idx="1">
                  <c:v>802</c:v>
                </c:pt>
                <c:pt idx="2">
                  <c:v>818</c:v>
                </c:pt>
                <c:pt idx="3">
                  <c:v>888</c:v>
                </c:pt>
                <c:pt idx="4">
                  <c:v>898</c:v>
                </c:pt>
                <c:pt idx="5">
                  <c:v>902</c:v>
                </c:pt>
                <c:pt idx="6">
                  <c:v>916</c:v>
                </c:pt>
                <c:pt idx="7">
                  <c:v>708</c:v>
                </c:pt>
                <c:pt idx="8">
                  <c:v>695</c:v>
                </c:pt>
                <c:pt idx="9">
                  <c:v>708</c:v>
                </c:pt>
                <c:pt idx="10">
                  <c:v>716</c:v>
                </c:pt>
                <c:pt idx="11">
                  <c:v>784</c:v>
                </c:pt>
                <c:pt idx="12">
                  <c:v>845</c:v>
                </c:pt>
                <c:pt idx="13">
                  <c:v>739</c:v>
                </c:pt>
                <c:pt idx="14">
                  <c:v>871</c:v>
                </c:pt>
                <c:pt idx="15">
                  <c:v>927</c:v>
                </c:pt>
                <c:pt idx="16">
                  <c:v>1133</c:v>
                </c:pt>
                <c:pt idx="17">
                  <c:v>1124</c:v>
                </c:pt>
                <c:pt idx="18">
                  <c:v>1056</c:v>
                </c:pt>
                <c:pt idx="19">
                  <c:v>889</c:v>
                </c:pt>
                <c:pt idx="20">
                  <c:v>857</c:v>
                </c:pt>
                <c:pt idx="21">
                  <c:v>772</c:v>
                </c:pt>
                <c:pt idx="22">
                  <c:v>751</c:v>
                </c:pt>
                <c:pt idx="23">
                  <c:v>820</c:v>
                </c:pt>
                <c:pt idx="24">
                  <c:v>857</c:v>
                </c:pt>
                <c:pt idx="25">
                  <c:v>881</c:v>
                </c:pt>
                <c:pt idx="26">
                  <c:v>937</c:v>
                </c:pt>
                <c:pt idx="27">
                  <c:v>1159</c:v>
                </c:pt>
                <c:pt idx="28">
                  <c:v>1072</c:v>
                </c:pt>
                <c:pt idx="29">
                  <c:v>1246</c:v>
                </c:pt>
                <c:pt idx="30">
                  <c:v>1198</c:v>
                </c:pt>
                <c:pt idx="31">
                  <c:v>922</c:v>
                </c:pt>
                <c:pt idx="32">
                  <c:v>798</c:v>
                </c:pt>
                <c:pt idx="33">
                  <c:v>879</c:v>
                </c:pt>
                <c:pt idx="34">
                  <c:v>945</c:v>
                </c:pt>
                <c:pt idx="35">
                  <c:v>990</c:v>
                </c:pt>
                <c:pt idx="36">
                  <c:v>917</c:v>
                </c:pt>
                <c:pt idx="37">
                  <c:v>956</c:v>
                </c:pt>
                <c:pt idx="38">
                  <c:v>1001</c:v>
                </c:pt>
                <c:pt idx="39">
                  <c:v>1142</c:v>
                </c:pt>
                <c:pt idx="40">
                  <c:v>1276</c:v>
                </c:pt>
                <c:pt idx="41">
                  <c:v>1356</c:v>
                </c:pt>
                <c:pt idx="42">
                  <c:v>1288</c:v>
                </c:pt>
                <c:pt idx="43">
                  <c:v>1082</c:v>
                </c:pt>
                <c:pt idx="44">
                  <c:v>877</c:v>
                </c:pt>
                <c:pt idx="45">
                  <c:v>1009</c:v>
                </c:pt>
                <c:pt idx="46">
                  <c:v>1100</c:v>
                </c:pt>
                <c:pt idx="47">
                  <c:v>998</c:v>
                </c:pt>
                <c:pt idx="48">
                  <c:v>887</c:v>
                </c:pt>
                <c:pt idx="49">
                  <c:v>892</c:v>
                </c:pt>
                <c:pt idx="50">
                  <c:v>997</c:v>
                </c:pt>
                <c:pt idx="51">
                  <c:v>1118</c:v>
                </c:pt>
                <c:pt idx="52">
                  <c:v>1197</c:v>
                </c:pt>
                <c:pt idx="53">
                  <c:v>1256</c:v>
                </c:pt>
                <c:pt idx="54">
                  <c:v>1202</c:v>
                </c:pt>
                <c:pt idx="55">
                  <c:v>1170</c:v>
                </c:pt>
                <c:pt idx="56">
                  <c:v>982</c:v>
                </c:pt>
                <c:pt idx="57">
                  <c:v>1297</c:v>
                </c:pt>
                <c:pt idx="58">
                  <c:v>1163</c:v>
                </c:pt>
                <c:pt idx="59">
                  <c:v>1053</c:v>
                </c:pt>
              </c:numCache>
            </c:numRef>
          </c:yVal>
          <c:smooth val="0"/>
        </c:ser>
        <c:ser>
          <c:idx val="1"/>
          <c:order val="1"/>
          <c:tx>
            <c:v>Forecast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'ES(a=0.3)'!$D$8:$D$68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xVal>
          <c:yVal>
            <c:numRef>
              <c:f>'ES(a=0.3)'!$H$7:$H$68</c:f>
              <c:numCache>
                <c:formatCode>0.00</c:formatCode>
                <c:ptCount val="62"/>
                <c:pt idx="1">
                  <c:v>783</c:v>
                </c:pt>
                <c:pt idx="2">
                  <c:v>781.8</c:v>
                </c:pt>
                <c:pt idx="3">
                  <c:v>787.8599999999999</c:v>
                </c:pt>
                <c:pt idx="4">
                  <c:v>796.90199999999982</c:v>
                </c:pt>
                <c:pt idx="5">
                  <c:v>824.23139999999978</c:v>
                </c:pt>
                <c:pt idx="6">
                  <c:v>846.36197999999979</c:v>
                </c:pt>
                <c:pt idx="7">
                  <c:v>863.05338599999982</c:v>
                </c:pt>
                <c:pt idx="8">
                  <c:v>878.9373701999998</c:v>
                </c:pt>
                <c:pt idx="9">
                  <c:v>827.65615913999977</c:v>
                </c:pt>
                <c:pt idx="10">
                  <c:v>787.85931139799982</c:v>
                </c:pt>
                <c:pt idx="11">
                  <c:v>763.90151797859983</c:v>
                </c:pt>
                <c:pt idx="12">
                  <c:v>749.53106258501975</c:v>
                </c:pt>
                <c:pt idx="13">
                  <c:v>759.87174380951387</c:v>
                </c:pt>
                <c:pt idx="14">
                  <c:v>785.41022066665971</c:v>
                </c:pt>
                <c:pt idx="15">
                  <c:v>771.48715446666165</c:v>
                </c:pt>
                <c:pt idx="16">
                  <c:v>801.34100812666316</c:v>
                </c:pt>
                <c:pt idx="17">
                  <c:v>839.03870568866409</c:v>
                </c:pt>
                <c:pt idx="18">
                  <c:v>927.22709398206484</c:v>
                </c:pt>
                <c:pt idx="19">
                  <c:v>986.25896578744528</c:v>
                </c:pt>
                <c:pt idx="20">
                  <c:v>1007.1812760512116</c:v>
                </c:pt>
                <c:pt idx="21">
                  <c:v>971.72689323584814</c:v>
                </c:pt>
                <c:pt idx="22">
                  <c:v>937.30882526509367</c:v>
                </c:pt>
                <c:pt idx="23">
                  <c:v>887.71617768556553</c:v>
                </c:pt>
                <c:pt idx="24">
                  <c:v>846.70132437989582</c:v>
                </c:pt>
                <c:pt idx="25">
                  <c:v>838.69092706592699</c:v>
                </c:pt>
                <c:pt idx="26">
                  <c:v>844.18364894614888</c:v>
                </c:pt>
                <c:pt idx="27">
                  <c:v>855.22855426230421</c:v>
                </c:pt>
                <c:pt idx="28">
                  <c:v>879.75998798361297</c:v>
                </c:pt>
                <c:pt idx="29">
                  <c:v>963.53199158852908</c:v>
                </c:pt>
                <c:pt idx="30">
                  <c:v>996.0723941119702</c:v>
                </c:pt>
                <c:pt idx="31">
                  <c:v>1071.050675878379</c:v>
                </c:pt>
                <c:pt idx="32">
                  <c:v>1109.1354731148654</c:v>
                </c:pt>
                <c:pt idx="33">
                  <c:v>1052.9948311804058</c:v>
                </c:pt>
                <c:pt idx="34">
                  <c:v>976.49638182628394</c:v>
                </c:pt>
                <c:pt idx="35">
                  <c:v>947.24746727839874</c:v>
                </c:pt>
                <c:pt idx="36">
                  <c:v>946.57322709487903</c:v>
                </c:pt>
                <c:pt idx="37">
                  <c:v>959.60125896641523</c:v>
                </c:pt>
                <c:pt idx="38">
                  <c:v>946.82088127649058</c:v>
                </c:pt>
                <c:pt idx="39">
                  <c:v>949.57461689354341</c:v>
                </c:pt>
                <c:pt idx="40">
                  <c:v>965.00223182548029</c:v>
                </c:pt>
                <c:pt idx="41">
                  <c:v>1018.1015622778361</c:v>
                </c:pt>
                <c:pt idx="42">
                  <c:v>1095.4710935944852</c:v>
                </c:pt>
                <c:pt idx="43">
                  <c:v>1173.6297655161395</c:v>
                </c:pt>
                <c:pt idx="44">
                  <c:v>1207.9408358612977</c:v>
                </c:pt>
                <c:pt idx="45">
                  <c:v>1170.1585851029083</c:v>
                </c:pt>
                <c:pt idx="46">
                  <c:v>1082.2110095720357</c:v>
                </c:pt>
                <c:pt idx="47">
                  <c:v>1060.2477067004249</c:v>
                </c:pt>
                <c:pt idx="48">
                  <c:v>1072.1733946902973</c:v>
                </c:pt>
                <c:pt idx="49">
                  <c:v>1049.921376283208</c:v>
                </c:pt>
                <c:pt idx="50">
                  <c:v>1001.0449633982455</c:v>
                </c:pt>
                <c:pt idx="51">
                  <c:v>968.33147437877187</c:v>
                </c:pt>
                <c:pt idx="52">
                  <c:v>976.93203206514022</c:v>
                </c:pt>
                <c:pt idx="53">
                  <c:v>1019.2524224455981</c:v>
                </c:pt>
                <c:pt idx="54">
                  <c:v>1072.5766957119185</c:v>
                </c:pt>
                <c:pt idx="55">
                  <c:v>1127.6036869983429</c:v>
                </c:pt>
                <c:pt idx="56">
                  <c:v>1149.9225808988399</c:v>
                </c:pt>
                <c:pt idx="57">
                  <c:v>1155.9458066291879</c:v>
                </c:pt>
                <c:pt idx="58">
                  <c:v>1103.7620646404314</c:v>
                </c:pt>
                <c:pt idx="59">
                  <c:v>1161.7334452483019</c:v>
                </c:pt>
                <c:pt idx="60">
                  <c:v>1162.1134116738112</c:v>
                </c:pt>
                <c:pt idx="61">
                  <c:v>1129.3793881716679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95522992"/>
        <c:axId val="-395547472"/>
      </c:scatterChart>
      <c:valAx>
        <c:axId val="-39552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395547472"/>
        <c:crosses val="autoZero"/>
        <c:crossBetween val="midCat"/>
      </c:valAx>
      <c:valAx>
        <c:axId val="-395547472"/>
        <c:scaling>
          <c:orientation val="minMax"/>
          <c:min val="6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395522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Demand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541491688538933"/>
                  <c:y val="0.423795202682997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</c:trendlineLbl>
          </c:trendline>
          <c:xVal>
            <c:numRef>
              <c:f>'ES(a=0.5)'!$D$8:$D$68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xVal>
          <c:yVal>
            <c:numRef>
              <c:f>'ES(a=0.5)'!$E$8:$E$68</c:f>
              <c:numCache>
                <c:formatCode>General</c:formatCode>
                <c:ptCount val="61"/>
                <c:pt idx="0">
                  <c:v>779</c:v>
                </c:pt>
                <c:pt idx="1">
                  <c:v>802</c:v>
                </c:pt>
                <c:pt idx="2">
                  <c:v>818</c:v>
                </c:pt>
                <c:pt idx="3">
                  <c:v>888</c:v>
                </c:pt>
                <c:pt idx="4">
                  <c:v>898</c:v>
                </c:pt>
                <c:pt idx="5">
                  <c:v>902</c:v>
                </c:pt>
                <c:pt idx="6">
                  <c:v>916</c:v>
                </c:pt>
                <c:pt idx="7">
                  <c:v>708</c:v>
                </c:pt>
                <c:pt idx="8">
                  <c:v>695</c:v>
                </c:pt>
                <c:pt idx="9">
                  <c:v>708</c:v>
                </c:pt>
                <c:pt idx="10">
                  <c:v>716</c:v>
                </c:pt>
                <c:pt idx="11">
                  <c:v>784</c:v>
                </c:pt>
                <c:pt idx="12">
                  <c:v>845</c:v>
                </c:pt>
                <c:pt idx="13">
                  <c:v>739</c:v>
                </c:pt>
                <c:pt idx="14">
                  <c:v>871</c:v>
                </c:pt>
                <c:pt idx="15">
                  <c:v>927</c:v>
                </c:pt>
                <c:pt idx="16">
                  <c:v>1133</c:v>
                </c:pt>
                <c:pt idx="17">
                  <c:v>1124</c:v>
                </c:pt>
                <c:pt idx="18">
                  <c:v>1056</c:v>
                </c:pt>
                <c:pt idx="19">
                  <c:v>889</c:v>
                </c:pt>
                <c:pt idx="20">
                  <c:v>857</c:v>
                </c:pt>
                <c:pt idx="21">
                  <c:v>772</c:v>
                </c:pt>
                <c:pt idx="22">
                  <c:v>751</c:v>
                </c:pt>
                <c:pt idx="23">
                  <c:v>820</c:v>
                </c:pt>
                <c:pt idx="24">
                  <c:v>857</c:v>
                </c:pt>
                <c:pt idx="25">
                  <c:v>881</c:v>
                </c:pt>
                <c:pt idx="26">
                  <c:v>937</c:v>
                </c:pt>
                <c:pt idx="27">
                  <c:v>1159</c:v>
                </c:pt>
                <c:pt idx="28">
                  <c:v>1072</c:v>
                </c:pt>
                <c:pt idx="29">
                  <c:v>1246</c:v>
                </c:pt>
                <c:pt idx="30">
                  <c:v>1198</c:v>
                </c:pt>
                <c:pt idx="31">
                  <c:v>922</c:v>
                </c:pt>
                <c:pt idx="32">
                  <c:v>798</c:v>
                </c:pt>
                <c:pt idx="33">
                  <c:v>879</c:v>
                </c:pt>
                <c:pt idx="34">
                  <c:v>945</c:v>
                </c:pt>
                <c:pt idx="35">
                  <c:v>990</c:v>
                </c:pt>
                <c:pt idx="36">
                  <c:v>917</c:v>
                </c:pt>
                <c:pt idx="37">
                  <c:v>956</c:v>
                </c:pt>
                <c:pt idx="38">
                  <c:v>1001</c:v>
                </c:pt>
                <c:pt idx="39">
                  <c:v>1142</c:v>
                </c:pt>
                <c:pt idx="40">
                  <c:v>1276</c:v>
                </c:pt>
                <c:pt idx="41">
                  <c:v>1356</c:v>
                </c:pt>
                <c:pt idx="42">
                  <c:v>1288</c:v>
                </c:pt>
                <c:pt idx="43">
                  <c:v>1082</c:v>
                </c:pt>
                <c:pt idx="44">
                  <c:v>877</c:v>
                </c:pt>
                <c:pt idx="45">
                  <c:v>1009</c:v>
                </c:pt>
                <c:pt idx="46">
                  <c:v>1100</c:v>
                </c:pt>
                <c:pt idx="47">
                  <c:v>998</c:v>
                </c:pt>
                <c:pt idx="48">
                  <c:v>887</c:v>
                </c:pt>
                <c:pt idx="49">
                  <c:v>892</c:v>
                </c:pt>
                <c:pt idx="50">
                  <c:v>997</c:v>
                </c:pt>
                <c:pt idx="51">
                  <c:v>1118</c:v>
                </c:pt>
                <c:pt idx="52">
                  <c:v>1197</c:v>
                </c:pt>
                <c:pt idx="53">
                  <c:v>1256</c:v>
                </c:pt>
                <c:pt idx="54">
                  <c:v>1202</c:v>
                </c:pt>
                <c:pt idx="55">
                  <c:v>1170</c:v>
                </c:pt>
                <c:pt idx="56">
                  <c:v>982</c:v>
                </c:pt>
                <c:pt idx="57">
                  <c:v>1297</c:v>
                </c:pt>
                <c:pt idx="58">
                  <c:v>1163</c:v>
                </c:pt>
                <c:pt idx="59">
                  <c:v>1053</c:v>
                </c:pt>
              </c:numCache>
            </c:numRef>
          </c:yVal>
          <c:smooth val="0"/>
        </c:ser>
        <c:ser>
          <c:idx val="1"/>
          <c:order val="1"/>
          <c:tx>
            <c:v>Forecast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'ES(a=0.5)'!$D$8:$D$68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xVal>
          <c:yVal>
            <c:numRef>
              <c:f>'ES(a=0.5)'!$H$7:$H$68</c:f>
              <c:numCache>
                <c:formatCode>0.00</c:formatCode>
                <c:ptCount val="62"/>
                <c:pt idx="1">
                  <c:v>783</c:v>
                </c:pt>
                <c:pt idx="2">
                  <c:v>781</c:v>
                </c:pt>
                <c:pt idx="3">
                  <c:v>791.5</c:v>
                </c:pt>
                <c:pt idx="4">
                  <c:v>804.75</c:v>
                </c:pt>
                <c:pt idx="5">
                  <c:v>846.375</c:v>
                </c:pt>
                <c:pt idx="6">
                  <c:v>872.1875</c:v>
                </c:pt>
                <c:pt idx="7">
                  <c:v>887.09375</c:v>
                </c:pt>
                <c:pt idx="8">
                  <c:v>901.546875</c:v>
                </c:pt>
                <c:pt idx="9">
                  <c:v>804.7734375</c:v>
                </c:pt>
                <c:pt idx="10">
                  <c:v>749.88671875</c:v>
                </c:pt>
                <c:pt idx="11">
                  <c:v>728.943359375</c:v>
                </c:pt>
                <c:pt idx="12">
                  <c:v>722.4716796875</c:v>
                </c:pt>
                <c:pt idx="13">
                  <c:v>753.23583984375</c:v>
                </c:pt>
                <c:pt idx="14">
                  <c:v>799.117919921875</c:v>
                </c:pt>
                <c:pt idx="15">
                  <c:v>769.0589599609375</c:v>
                </c:pt>
                <c:pt idx="16">
                  <c:v>820.02947998046875</c:v>
                </c:pt>
                <c:pt idx="17">
                  <c:v>873.51473999023437</c:v>
                </c:pt>
                <c:pt idx="18">
                  <c:v>1003.2573699951172</c:v>
                </c:pt>
                <c:pt idx="19">
                  <c:v>1063.6286849975586</c:v>
                </c:pt>
                <c:pt idx="20">
                  <c:v>1059.8143424987793</c:v>
                </c:pt>
                <c:pt idx="21">
                  <c:v>974.40717124938965</c:v>
                </c:pt>
                <c:pt idx="22">
                  <c:v>915.70358562469482</c:v>
                </c:pt>
                <c:pt idx="23">
                  <c:v>843.85179281234741</c:v>
                </c:pt>
                <c:pt idx="24">
                  <c:v>797.42589640617371</c:v>
                </c:pt>
                <c:pt idx="25">
                  <c:v>808.71294820308685</c:v>
                </c:pt>
                <c:pt idx="26">
                  <c:v>832.85647410154343</c:v>
                </c:pt>
                <c:pt idx="27">
                  <c:v>856.92823705077171</c:v>
                </c:pt>
                <c:pt idx="28">
                  <c:v>896.96411852538586</c:v>
                </c:pt>
                <c:pt idx="29">
                  <c:v>1027.9820592626929</c:v>
                </c:pt>
                <c:pt idx="30">
                  <c:v>1049.9910296313465</c:v>
                </c:pt>
                <c:pt idx="31">
                  <c:v>1147.9955148156732</c:v>
                </c:pt>
                <c:pt idx="32">
                  <c:v>1172.9977574078366</c:v>
                </c:pt>
                <c:pt idx="33">
                  <c:v>1047.4988787039183</c:v>
                </c:pt>
                <c:pt idx="34">
                  <c:v>922.74943935195915</c:v>
                </c:pt>
                <c:pt idx="35">
                  <c:v>900.87471967597958</c:v>
                </c:pt>
                <c:pt idx="36">
                  <c:v>922.93735983798979</c:v>
                </c:pt>
                <c:pt idx="37">
                  <c:v>956.46867991899489</c:v>
                </c:pt>
                <c:pt idx="38">
                  <c:v>936.73433995949745</c:v>
                </c:pt>
                <c:pt idx="39">
                  <c:v>946.36716997974872</c:v>
                </c:pt>
                <c:pt idx="40">
                  <c:v>973.68358498987436</c:v>
                </c:pt>
                <c:pt idx="41">
                  <c:v>1057.8417924949372</c:v>
                </c:pt>
                <c:pt idx="42">
                  <c:v>1166.9208962474686</c:v>
                </c:pt>
                <c:pt idx="43">
                  <c:v>1261.4604481237343</c:v>
                </c:pt>
                <c:pt idx="44">
                  <c:v>1274.7302240618671</c:v>
                </c:pt>
                <c:pt idx="45">
                  <c:v>1178.3651120309337</c:v>
                </c:pt>
                <c:pt idx="46">
                  <c:v>1027.6825560154668</c:v>
                </c:pt>
                <c:pt idx="47">
                  <c:v>1018.3412780077334</c:v>
                </c:pt>
                <c:pt idx="48">
                  <c:v>1059.1706390038667</c:v>
                </c:pt>
                <c:pt idx="49">
                  <c:v>1028.5853195019333</c:v>
                </c:pt>
                <c:pt idx="50">
                  <c:v>957.79265975096666</c:v>
                </c:pt>
                <c:pt idx="51">
                  <c:v>924.89632987548339</c:v>
                </c:pt>
                <c:pt idx="52">
                  <c:v>960.94816493774169</c:v>
                </c:pt>
                <c:pt idx="53">
                  <c:v>1039.4740824688708</c:v>
                </c:pt>
                <c:pt idx="54">
                  <c:v>1118.2370412344353</c:v>
                </c:pt>
                <c:pt idx="55">
                  <c:v>1187.1185206172177</c:v>
                </c:pt>
                <c:pt idx="56">
                  <c:v>1194.5592603086088</c:v>
                </c:pt>
                <c:pt idx="57">
                  <c:v>1182.2796301543044</c:v>
                </c:pt>
                <c:pt idx="58">
                  <c:v>1082.1398150771522</c:v>
                </c:pt>
                <c:pt idx="59">
                  <c:v>1189.569907538576</c:v>
                </c:pt>
                <c:pt idx="60">
                  <c:v>1176.284953769288</c:v>
                </c:pt>
                <c:pt idx="61">
                  <c:v>1114.6424768846441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95546384"/>
        <c:axId val="-395522448"/>
      </c:scatterChart>
      <c:valAx>
        <c:axId val="-39554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395522448"/>
        <c:crosses val="autoZero"/>
        <c:crossBetween val="midCat"/>
      </c:valAx>
      <c:valAx>
        <c:axId val="-395522448"/>
        <c:scaling>
          <c:orientation val="minMax"/>
          <c:min val="6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395546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Demand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541491688538933"/>
                  <c:y val="0.423795202682997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</c:trendlineLbl>
          </c:trendline>
          <c:xVal>
            <c:numRef>
              <c:f>'ES(a=0.7)'!$D$8:$D$68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xVal>
          <c:yVal>
            <c:numRef>
              <c:f>'ES(a=0.7)'!$E$8:$E$68</c:f>
              <c:numCache>
                <c:formatCode>General</c:formatCode>
                <c:ptCount val="61"/>
                <c:pt idx="0">
                  <c:v>779</c:v>
                </c:pt>
                <c:pt idx="1">
                  <c:v>802</c:v>
                </c:pt>
                <c:pt idx="2">
                  <c:v>818</c:v>
                </c:pt>
                <c:pt idx="3">
                  <c:v>888</c:v>
                </c:pt>
                <c:pt idx="4">
                  <c:v>898</c:v>
                </c:pt>
                <c:pt idx="5">
                  <c:v>902</c:v>
                </c:pt>
                <c:pt idx="6">
                  <c:v>916</c:v>
                </c:pt>
                <c:pt idx="7">
                  <c:v>708</c:v>
                </c:pt>
                <c:pt idx="8">
                  <c:v>695</c:v>
                </c:pt>
                <c:pt idx="9">
                  <c:v>708</c:v>
                </c:pt>
                <c:pt idx="10">
                  <c:v>716</c:v>
                </c:pt>
                <c:pt idx="11">
                  <c:v>784</c:v>
                </c:pt>
                <c:pt idx="12">
                  <c:v>845</c:v>
                </c:pt>
                <c:pt idx="13">
                  <c:v>739</c:v>
                </c:pt>
                <c:pt idx="14">
                  <c:v>871</c:v>
                </c:pt>
                <c:pt idx="15">
                  <c:v>927</c:v>
                </c:pt>
                <c:pt idx="16">
                  <c:v>1133</c:v>
                </c:pt>
                <c:pt idx="17">
                  <c:v>1124</c:v>
                </c:pt>
                <c:pt idx="18">
                  <c:v>1056</c:v>
                </c:pt>
                <c:pt idx="19">
                  <c:v>889</c:v>
                </c:pt>
                <c:pt idx="20">
                  <c:v>857</c:v>
                </c:pt>
                <c:pt idx="21">
                  <c:v>772</c:v>
                </c:pt>
                <c:pt idx="22">
                  <c:v>751</c:v>
                </c:pt>
                <c:pt idx="23">
                  <c:v>820</c:v>
                </c:pt>
                <c:pt idx="24">
                  <c:v>857</c:v>
                </c:pt>
                <c:pt idx="25">
                  <c:v>881</c:v>
                </c:pt>
                <c:pt idx="26">
                  <c:v>937</c:v>
                </c:pt>
                <c:pt idx="27">
                  <c:v>1159</c:v>
                </c:pt>
                <c:pt idx="28">
                  <c:v>1072</c:v>
                </c:pt>
                <c:pt idx="29">
                  <c:v>1246</c:v>
                </c:pt>
                <c:pt idx="30">
                  <c:v>1198</c:v>
                </c:pt>
                <c:pt idx="31">
                  <c:v>922</c:v>
                </c:pt>
                <c:pt idx="32">
                  <c:v>798</c:v>
                </c:pt>
                <c:pt idx="33">
                  <c:v>879</c:v>
                </c:pt>
                <c:pt idx="34">
                  <c:v>945</c:v>
                </c:pt>
                <c:pt idx="35">
                  <c:v>990</c:v>
                </c:pt>
                <c:pt idx="36">
                  <c:v>917</c:v>
                </c:pt>
                <c:pt idx="37">
                  <c:v>956</c:v>
                </c:pt>
                <c:pt idx="38">
                  <c:v>1001</c:v>
                </c:pt>
                <c:pt idx="39">
                  <c:v>1142</c:v>
                </c:pt>
                <c:pt idx="40">
                  <c:v>1276</c:v>
                </c:pt>
                <c:pt idx="41">
                  <c:v>1356</c:v>
                </c:pt>
                <c:pt idx="42">
                  <c:v>1288</c:v>
                </c:pt>
                <c:pt idx="43">
                  <c:v>1082</c:v>
                </c:pt>
                <c:pt idx="44">
                  <c:v>877</c:v>
                </c:pt>
                <c:pt idx="45">
                  <c:v>1009</c:v>
                </c:pt>
                <c:pt idx="46">
                  <c:v>1100</c:v>
                </c:pt>
                <c:pt idx="47">
                  <c:v>998</c:v>
                </c:pt>
                <c:pt idx="48">
                  <c:v>887</c:v>
                </c:pt>
                <c:pt idx="49">
                  <c:v>892</c:v>
                </c:pt>
                <c:pt idx="50">
                  <c:v>997</c:v>
                </c:pt>
                <c:pt idx="51">
                  <c:v>1118</c:v>
                </c:pt>
                <c:pt idx="52">
                  <c:v>1197</c:v>
                </c:pt>
                <c:pt idx="53">
                  <c:v>1256</c:v>
                </c:pt>
                <c:pt idx="54">
                  <c:v>1202</c:v>
                </c:pt>
                <c:pt idx="55">
                  <c:v>1170</c:v>
                </c:pt>
                <c:pt idx="56">
                  <c:v>982</c:v>
                </c:pt>
                <c:pt idx="57">
                  <c:v>1297</c:v>
                </c:pt>
                <c:pt idx="58">
                  <c:v>1163</c:v>
                </c:pt>
                <c:pt idx="59">
                  <c:v>1053</c:v>
                </c:pt>
              </c:numCache>
            </c:numRef>
          </c:yVal>
          <c:smooth val="0"/>
        </c:ser>
        <c:ser>
          <c:idx val="1"/>
          <c:order val="1"/>
          <c:tx>
            <c:v>Forecast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'ES(a=0.7)'!$D$8:$D$68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xVal>
          <c:yVal>
            <c:numRef>
              <c:f>'ES(a=0.7)'!$H$7:$H$68</c:f>
              <c:numCache>
                <c:formatCode>0.00</c:formatCode>
                <c:ptCount val="62"/>
                <c:pt idx="1">
                  <c:v>783</c:v>
                </c:pt>
                <c:pt idx="2">
                  <c:v>780.2</c:v>
                </c:pt>
                <c:pt idx="3">
                  <c:v>795.46</c:v>
                </c:pt>
                <c:pt idx="4">
                  <c:v>811.23799999999994</c:v>
                </c:pt>
                <c:pt idx="5">
                  <c:v>864.9713999999999</c:v>
                </c:pt>
                <c:pt idx="6">
                  <c:v>888.09141999999997</c:v>
                </c:pt>
                <c:pt idx="7">
                  <c:v>897.82742600000006</c:v>
                </c:pt>
                <c:pt idx="8">
                  <c:v>910.54822779999995</c:v>
                </c:pt>
                <c:pt idx="9">
                  <c:v>768.76446834000001</c:v>
                </c:pt>
                <c:pt idx="10">
                  <c:v>717.12934050199999</c:v>
                </c:pt>
                <c:pt idx="11">
                  <c:v>710.73880215060001</c:v>
                </c:pt>
                <c:pt idx="12">
                  <c:v>714.42164064517999</c:v>
                </c:pt>
                <c:pt idx="13">
                  <c:v>763.12649219355399</c:v>
                </c:pt>
                <c:pt idx="14">
                  <c:v>820.43794765806626</c:v>
                </c:pt>
                <c:pt idx="15">
                  <c:v>763.43138429741987</c:v>
                </c:pt>
                <c:pt idx="16">
                  <c:v>838.72941528922593</c:v>
                </c:pt>
                <c:pt idx="17">
                  <c:v>900.51882458676778</c:v>
                </c:pt>
                <c:pt idx="18">
                  <c:v>1063.2556473760303</c:v>
                </c:pt>
                <c:pt idx="19">
                  <c:v>1105.7766942128092</c:v>
                </c:pt>
                <c:pt idx="20">
                  <c:v>1070.9330082638428</c:v>
                </c:pt>
                <c:pt idx="21">
                  <c:v>943.57990247915291</c:v>
                </c:pt>
                <c:pt idx="22">
                  <c:v>882.97397074374589</c:v>
                </c:pt>
                <c:pt idx="23">
                  <c:v>805.29219122312384</c:v>
                </c:pt>
                <c:pt idx="24">
                  <c:v>767.28765736693708</c:v>
                </c:pt>
                <c:pt idx="25">
                  <c:v>804.18629721008119</c:v>
                </c:pt>
                <c:pt idx="26">
                  <c:v>841.15588916302431</c:v>
                </c:pt>
                <c:pt idx="27">
                  <c:v>869.0467667489072</c:v>
                </c:pt>
                <c:pt idx="28">
                  <c:v>916.61403002467216</c:v>
                </c:pt>
                <c:pt idx="29">
                  <c:v>1086.2842090074016</c:v>
                </c:pt>
                <c:pt idx="30">
                  <c:v>1076.2852627022205</c:v>
                </c:pt>
                <c:pt idx="31">
                  <c:v>1195.085578810666</c:v>
                </c:pt>
                <c:pt idx="32">
                  <c:v>1197.1256736431997</c:v>
                </c:pt>
                <c:pt idx="33">
                  <c:v>1004.53770209296</c:v>
                </c:pt>
                <c:pt idx="34">
                  <c:v>859.961310627888</c:v>
                </c:pt>
                <c:pt idx="35">
                  <c:v>873.2883931883664</c:v>
                </c:pt>
                <c:pt idx="36">
                  <c:v>923.48651795650994</c:v>
                </c:pt>
                <c:pt idx="37">
                  <c:v>970.04595538695298</c:v>
                </c:pt>
                <c:pt idx="38">
                  <c:v>932.91378661608587</c:v>
                </c:pt>
                <c:pt idx="39">
                  <c:v>949.07413598482572</c:v>
                </c:pt>
                <c:pt idx="40">
                  <c:v>985.42224079544769</c:v>
                </c:pt>
                <c:pt idx="41">
                  <c:v>1095.0266722386343</c:v>
                </c:pt>
                <c:pt idx="42">
                  <c:v>1221.7080016715904</c:v>
                </c:pt>
                <c:pt idx="43">
                  <c:v>1315.7124005014771</c:v>
                </c:pt>
                <c:pt idx="44">
                  <c:v>1296.313720150443</c:v>
                </c:pt>
                <c:pt idx="45">
                  <c:v>1146.294116045133</c:v>
                </c:pt>
                <c:pt idx="46">
                  <c:v>957.78823481353993</c:v>
                </c:pt>
                <c:pt idx="47">
                  <c:v>993.63647044406196</c:v>
                </c:pt>
                <c:pt idx="48">
                  <c:v>1068.0909411332186</c:v>
                </c:pt>
                <c:pt idx="49">
                  <c:v>1019.0272823399655</c:v>
                </c:pt>
                <c:pt idx="50">
                  <c:v>926.60818470198967</c:v>
                </c:pt>
                <c:pt idx="51">
                  <c:v>902.382455410597</c:v>
                </c:pt>
                <c:pt idx="52">
                  <c:v>968.61473662317917</c:v>
                </c:pt>
                <c:pt idx="53">
                  <c:v>1073.1844209869537</c:v>
                </c:pt>
                <c:pt idx="54">
                  <c:v>1159.8553262960861</c:v>
                </c:pt>
                <c:pt idx="55">
                  <c:v>1227.1565978888259</c:v>
                </c:pt>
                <c:pt idx="56">
                  <c:v>1209.5469793666477</c:v>
                </c:pt>
                <c:pt idx="57">
                  <c:v>1181.8640938099943</c:v>
                </c:pt>
                <c:pt idx="58">
                  <c:v>1041.9592281429982</c:v>
                </c:pt>
                <c:pt idx="59">
                  <c:v>1220.4877684428996</c:v>
                </c:pt>
                <c:pt idx="60">
                  <c:v>1180.2463305328697</c:v>
                </c:pt>
                <c:pt idx="61">
                  <c:v>1091.1738991598609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95543120"/>
        <c:axId val="-395530608"/>
      </c:scatterChart>
      <c:valAx>
        <c:axId val="-39554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395530608"/>
        <c:crosses val="autoZero"/>
        <c:crossBetween val="midCat"/>
      </c:valAx>
      <c:valAx>
        <c:axId val="-395530608"/>
        <c:scaling>
          <c:orientation val="minMax"/>
          <c:min val="6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3955431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Demand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541491688538933"/>
                  <c:y val="0.4237952026829979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</c:trendlineLbl>
          </c:trendline>
          <c:xVal>
            <c:numRef>
              <c:f>'Holts Model'!$D$8:$D$68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xVal>
          <c:yVal>
            <c:numRef>
              <c:f>'Holts Model'!$E$8:$E$68</c:f>
              <c:numCache>
                <c:formatCode>General</c:formatCode>
                <c:ptCount val="61"/>
                <c:pt idx="0">
                  <c:v>779</c:v>
                </c:pt>
                <c:pt idx="1">
                  <c:v>802</c:v>
                </c:pt>
                <c:pt idx="2">
                  <c:v>818</c:v>
                </c:pt>
                <c:pt idx="3">
                  <c:v>888</c:v>
                </c:pt>
                <c:pt idx="4">
                  <c:v>898</c:v>
                </c:pt>
                <c:pt idx="5">
                  <c:v>902</c:v>
                </c:pt>
                <c:pt idx="6">
                  <c:v>916</c:v>
                </c:pt>
                <c:pt idx="7">
                  <c:v>708</c:v>
                </c:pt>
                <c:pt idx="8">
                  <c:v>695</c:v>
                </c:pt>
                <c:pt idx="9">
                  <c:v>708</c:v>
                </c:pt>
                <c:pt idx="10">
                  <c:v>716</c:v>
                </c:pt>
                <c:pt idx="11">
                  <c:v>784</c:v>
                </c:pt>
                <c:pt idx="12">
                  <c:v>845</c:v>
                </c:pt>
                <c:pt idx="13">
                  <c:v>739</c:v>
                </c:pt>
                <c:pt idx="14">
                  <c:v>871</c:v>
                </c:pt>
                <c:pt idx="15">
                  <c:v>927</c:v>
                </c:pt>
                <c:pt idx="16">
                  <c:v>1133</c:v>
                </c:pt>
                <c:pt idx="17">
                  <c:v>1124</c:v>
                </c:pt>
                <c:pt idx="18">
                  <c:v>1056</c:v>
                </c:pt>
                <c:pt idx="19">
                  <c:v>889</c:v>
                </c:pt>
                <c:pt idx="20">
                  <c:v>857</c:v>
                </c:pt>
                <c:pt idx="21">
                  <c:v>772</c:v>
                </c:pt>
                <c:pt idx="22">
                  <c:v>751</c:v>
                </c:pt>
                <c:pt idx="23">
                  <c:v>820</c:v>
                </c:pt>
                <c:pt idx="24">
                  <c:v>857</c:v>
                </c:pt>
                <c:pt idx="25">
                  <c:v>881</c:v>
                </c:pt>
                <c:pt idx="26">
                  <c:v>937</c:v>
                </c:pt>
                <c:pt idx="27">
                  <c:v>1159</c:v>
                </c:pt>
                <c:pt idx="28">
                  <c:v>1072</c:v>
                </c:pt>
                <c:pt idx="29">
                  <c:v>1246</c:v>
                </c:pt>
                <c:pt idx="30">
                  <c:v>1198</c:v>
                </c:pt>
                <c:pt idx="31">
                  <c:v>922</c:v>
                </c:pt>
                <c:pt idx="32">
                  <c:v>798</c:v>
                </c:pt>
                <c:pt idx="33">
                  <c:v>879</c:v>
                </c:pt>
                <c:pt idx="34">
                  <c:v>945</c:v>
                </c:pt>
                <c:pt idx="35">
                  <c:v>990</c:v>
                </c:pt>
                <c:pt idx="36">
                  <c:v>917</c:v>
                </c:pt>
                <c:pt idx="37">
                  <c:v>956</c:v>
                </c:pt>
                <c:pt idx="38">
                  <c:v>1001</c:v>
                </c:pt>
                <c:pt idx="39">
                  <c:v>1142</c:v>
                </c:pt>
                <c:pt idx="40">
                  <c:v>1276</c:v>
                </c:pt>
                <c:pt idx="41">
                  <c:v>1356</c:v>
                </c:pt>
                <c:pt idx="42">
                  <c:v>1288</c:v>
                </c:pt>
                <c:pt idx="43">
                  <c:v>1082</c:v>
                </c:pt>
                <c:pt idx="44">
                  <c:v>877</c:v>
                </c:pt>
                <c:pt idx="45">
                  <c:v>1009</c:v>
                </c:pt>
                <c:pt idx="46">
                  <c:v>1100</c:v>
                </c:pt>
                <c:pt idx="47">
                  <c:v>998</c:v>
                </c:pt>
                <c:pt idx="48">
                  <c:v>887</c:v>
                </c:pt>
                <c:pt idx="49">
                  <c:v>892</c:v>
                </c:pt>
                <c:pt idx="50">
                  <c:v>997</c:v>
                </c:pt>
                <c:pt idx="51">
                  <c:v>1118</c:v>
                </c:pt>
                <c:pt idx="52">
                  <c:v>1197</c:v>
                </c:pt>
                <c:pt idx="53">
                  <c:v>1256</c:v>
                </c:pt>
                <c:pt idx="54">
                  <c:v>1202</c:v>
                </c:pt>
                <c:pt idx="55">
                  <c:v>1170</c:v>
                </c:pt>
                <c:pt idx="56">
                  <c:v>982</c:v>
                </c:pt>
                <c:pt idx="57">
                  <c:v>1297</c:v>
                </c:pt>
                <c:pt idx="58">
                  <c:v>1163</c:v>
                </c:pt>
                <c:pt idx="59">
                  <c:v>1053</c:v>
                </c:pt>
              </c:numCache>
            </c:numRef>
          </c:yVal>
          <c:smooth val="0"/>
        </c:ser>
        <c:ser>
          <c:idx val="1"/>
          <c:order val="1"/>
          <c:tx>
            <c:v>Forecast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'Holts Model'!$D$8:$D$68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xVal>
          <c:yVal>
            <c:numRef>
              <c:f>'Holts Model'!$I$7:$I$68</c:f>
              <c:numCache>
                <c:formatCode>0.00</c:formatCode>
                <c:ptCount val="62"/>
                <c:pt idx="1">
                  <c:v>789.59399999999994</c:v>
                </c:pt>
                <c:pt idx="2">
                  <c:v>779.84389999999996</c:v>
                </c:pt>
                <c:pt idx="3">
                  <c:v>800.82664</c:v>
                </c:pt>
                <c:pt idx="4">
                  <c:v>817.60378899999989</c:v>
                </c:pt>
                <c:pt idx="5">
                  <c:v>885.12094139999999</c:v>
                </c:pt>
                <c:pt idx="6">
                  <c:v>899.29237538999985</c:v>
                </c:pt>
                <c:pt idx="7">
                  <c:v>903.21937816399998</c:v>
                </c:pt>
                <c:pt idx="8">
                  <c:v>916.16700812889997</c:v>
                </c:pt>
                <c:pt idx="9">
                  <c:v>719.13923596914003</c:v>
                </c:pt>
                <c:pt idx="10">
                  <c:v>691.925191175039</c:v>
                </c:pt>
                <c:pt idx="11">
                  <c:v>704.29815290656654</c:v>
                </c:pt>
                <c:pt idx="12">
                  <c:v>714.18263218518791</c:v>
                </c:pt>
                <c:pt idx="13">
                  <c:v>780.0946716657844</c:v>
                </c:pt>
                <c:pt idx="14">
                  <c:v>843.09767139021142</c:v>
                </c:pt>
                <c:pt idx="15">
                  <c:v>746.40386925083749</c:v>
                </c:pt>
                <c:pt idx="16">
                  <c:v>863.6374379809921</c:v>
                </c:pt>
                <c:pt idx="17">
                  <c:v>926.01226932605334</c:v>
                </c:pt>
                <c:pt idx="18">
                  <c:v>1125.2754896965823</c:v>
                </c:pt>
                <c:pt idx="19">
                  <c:v>1130.1646803516467</c:v>
                </c:pt>
                <c:pt idx="20">
                  <c:v>1063.0350337261586</c:v>
                </c:pt>
                <c:pt idx="21">
                  <c:v>897.862786218113</c:v>
                </c:pt>
                <c:pt idx="22">
                  <c:v>855.21592004455988</c:v>
                </c:pt>
                <c:pt idx="23">
                  <c:v>773.13641271583026</c:v>
                </c:pt>
                <c:pt idx="24">
                  <c:v>748.57105162727009</c:v>
                </c:pt>
                <c:pt idx="25">
                  <c:v>813.98581034057054</c:v>
                </c:pt>
                <c:pt idx="26">
                  <c:v>855.11293362297874</c:v>
                </c:pt>
                <c:pt idx="27">
                  <c:v>880.81846965675879</c:v>
                </c:pt>
                <c:pt idx="28">
                  <c:v>935.38543511290629</c:v>
                </c:pt>
                <c:pt idx="29">
                  <c:v>1149.7403375849058</c:v>
                </c:pt>
                <c:pt idx="30">
                  <c:v>1081.9749307952984</c:v>
                </c:pt>
                <c:pt idx="31">
                  <c:v>1239.3979415979336</c:v>
                </c:pt>
                <c:pt idx="32">
                  <c:v>1204.6400184189952</c:v>
                </c:pt>
                <c:pt idx="33">
                  <c:v>937.71411397150064</c:v>
                </c:pt>
                <c:pt idx="34">
                  <c:v>799.49646746195049</c:v>
                </c:pt>
                <c:pt idx="35">
                  <c:v>868.86217477859532</c:v>
                </c:pt>
                <c:pt idx="36">
                  <c:v>939.59248149405971</c:v>
                </c:pt>
                <c:pt idx="37">
                  <c:v>988.31238015750603</c:v>
                </c:pt>
                <c:pt idx="38">
                  <c:v>922.15780401980066</c:v>
                </c:pt>
                <c:pt idx="39">
                  <c:v>953.57906340400507</c:v>
                </c:pt>
                <c:pt idx="40">
                  <c:v>998.98954784141301</c:v>
                </c:pt>
                <c:pt idx="41">
                  <c:v>1136.1147755346474</c:v>
                </c:pt>
                <c:pt idx="42">
                  <c:v>1272.9193879287177</c:v>
                </c:pt>
                <c:pt idx="43">
                  <c:v>1357.1458939804984</c:v>
                </c:pt>
                <c:pt idx="44">
                  <c:v>1296.241566991863</c:v>
                </c:pt>
                <c:pt idx="45">
                  <c:v>1093.7876454960931</c:v>
                </c:pt>
                <c:pt idx="46">
                  <c:v>883.6105089480626</c:v>
                </c:pt>
                <c:pt idx="47">
                  <c:v>995.5269230940329</c:v>
                </c:pt>
                <c:pt idx="48">
                  <c:v>1093.6356284090166</c:v>
                </c:pt>
                <c:pt idx="49">
                  <c:v>1004.5050308907083</c:v>
                </c:pt>
                <c:pt idx="50">
                  <c:v>891.67123711397414</c:v>
                </c:pt>
                <c:pt idx="51">
                  <c:v>888.67749072384913</c:v>
                </c:pt>
                <c:pt idx="52">
                  <c:v>989.77293257861072</c:v>
                </c:pt>
                <c:pt idx="53">
                  <c:v>1113.0298850109739</c:v>
                </c:pt>
                <c:pt idx="54">
                  <c:v>1196.4792843776536</c:v>
                </c:pt>
                <c:pt idx="55">
                  <c:v>1256.9360763760435</c:v>
                </c:pt>
                <c:pt idx="56">
                  <c:v>1208.2376816067435</c:v>
                </c:pt>
                <c:pt idx="57">
                  <c:v>1172.595805145244</c:v>
                </c:pt>
                <c:pt idx="58">
                  <c:v>991.0455990068092</c:v>
                </c:pt>
                <c:pt idx="59">
                  <c:v>1277.1475691468231</c:v>
                </c:pt>
                <c:pt idx="60">
                  <c:v>1173.0862615377534</c:v>
                </c:pt>
                <c:pt idx="61">
                  <c:v>1058.8443784653111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95536048"/>
        <c:axId val="-395550736"/>
      </c:scatterChart>
      <c:valAx>
        <c:axId val="-39553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395550736"/>
        <c:crosses val="autoZero"/>
        <c:crossBetween val="midCat"/>
      </c:valAx>
      <c:valAx>
        <c:axId val="-395550736"/>
        <c:scaling>
          <c:orientation val="minMax"/>
          <c:min val="6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395536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Static forecasting model</a:t>
            </a:r>
          </a:p>
        </c:rich>
      </c:tx>
      <c:layout>
        <c:manualLayout>
          <c:xMode val="edge"/>
          <c:yMode val="edge"/>
          <c:x val="0.40604172433902658"/>
          <c:y val="2.77777676517324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0.15294731252864008"/>
          <c:y val="0.16708327242517046"/>
          <c:w val="0.81252008281715227"/>
          <c:h val="0.62271630842945891"/>
        </c:manualLayout>
      </c:layout>
      <c:scatterChart>
        <c:scatterStyle val="lineMarker"/>
        <c:varyColors val="0"/>
        <c:ser>
          <c:idx val="0"/>
          <c:order val="0"/>
          <c:tx>
            <c:v>Demand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'Static +Trend + Seasonality'!$D$8:$D$68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xVal>
          <c:yVal>
            <c:numRef>
              <c:f>'Static +Trend + Seasonality'!$E$8:$E$68</c:f>
              <c:numCache>
                <c:formatCode>General</c:formatCode>
                <c:ptCount val="61"/>
                <c:pt idx="0">
                  <c:v>779</c:v>
                </c:pt>
                <c:pt idx="1">
                  <c:v>802</c:v>
                </c:pt>
                <c:pt idx="2">
                  <c:v>818</c:v>
                </c:pt>
                <c:pt idx="3">
                  <c:v>888</c:v>
                </c:pt>
                <c:pt idx="4">
                  <c:v>898</c:v>
                </c:pt>
                <c:pt idx="5">
                  <c:v>902</c:v>
                </c:pt>
                <c:pt idx="6">
                  <c:v>916</c:v>
                </c:pt>
                <c:pt idx="7">
                  <c:v>708</c:v>
                </c:pt>
                <c:pt idx="8">
                  <c:v>695</c:v>
                </c:pt>
                <c:pt idx="9">
                  <c:v>708</c:v>
                </c:pt>
                <c:pt idx="10">
                  <c:v>716</c:v>
                </c:pt>
                <c:pt idx="11">
                  <c:v>784</c:v>
                </c:pt>
                <c:pt idx="12">
                  <c:v>845</c:v>
                </c:pt>
                <c:pt idx="13">
                  <c:v>739</c:v>
                </c:pt>
                <c:pt idx="14">
                  <c:v>871</c:v>
                </c:pt>
                <c:pt idx="15">
                  <c:v>927</c:v>
                </c:pt>
                <c:pt idx="16">
                  <c:v>1133</c:v>
                </c:pt>
                <c:pt idx="17">
                  <c:v>1124</c:v>
                </c:pt>
                <c:pt idx="18">
                  <c:v>1056</c:v>
                </c:pt>
                <c:pt idx="19">
                  <c:v>889</c:v>
                </c:pt>
                <c:pt idx="20">
                  <c:v>857</c:v>
                </c:pt>
                <c:pt idx="21">
                  <c:v>772</c:v>
                </c:pt>
                <c:pt idx="22">
                  <c:v>751</c:v>
                </c:pt>
                <c:pt idx="23">
                  <c:v>820</c:v>
                </c:pt>
                <c:pt idx="24">
                  <c:v>857</c:v>
                </c:pt>
                <c:pt idx="25">
                  <c:v>881</c:v>
                </c:pt>
                <c:pt idx="26">
                  <c:v>937</c:v>
                </c:pt>
                <c:pt idx="27">
                  <c:v>1159</c:v>
                </c:pt>
                <c:pt idx="28">
                  <c:v>1072</c:v>
                </c:pt>
                <c:pt idx="29">
                  <c:v>1246</c:v>
                </c:pt>
                <c:pt idx="30">
                  <c:v>1198</c:v>
                </c:pt>
                <c:pt idx="31">
                  <c:v>922</c:v>
                </c:pt>
                <c:pt idx="32">
                  <c:v>798</c:v>
                </c:pt>
                <c:pt idx="33">
                  <c:v>879</c:v>
                </c:pt>
                <c:pt idx="34">
                  <c:v>945</c:v>
                </c:pt>
                <c:pt idx="35">
                  <c:v>990</c:v>
                </c:pt>
                <c:pt idx="36">
                  <c:v>917</c:v>
                </c:pt>
                <c:pt idx="37">
                  <c:v>956</c:v>
                </c:pt>
                <c:pt idx="38">
                  <c:v>1001</c:v>
                </c:pt>
                <c:pt idx="39">
                  <c:v>1142</c:v>
                </c:pt>
                <c:pt idx="40">
                  <c:v>1276</c:v>
                </c:pt>
                <c:pt idx="41">
                  <c:v>1356</c:v>
                </c:pt>
                <c:pt idx="42">
                  <c:v>1288</c:v>
                </c:pt>
                <c:pt idx="43">
                  <c:v>1082</c:v>
                </c:pt>
                <c:pt idx="44">
                  <c:v>877</c:v>
                </c:pt>
                <c:pt idx="45">
                  <c:v>1009</c:v>
                </c:pt>
                <c:pt idx="46">
                  <c:v>1100</c:v>
                </c:pt>
                <c:pt idx="47">
                  <c:v>998</c:v>
                </c:pt>
                <c:pt idx="48">
                  <c:v>887</c:v>
                </c:pt>
                <c:pt idx="49">
                  <c:v>892</c:v>
                </c:pt>
                <c:pt idx="50">
                  <c:v>997</c:v>
                </c:pt>
                <c:pt idx="51">
                  <c:v>1118</c:v>
                </c:pt>
                <c:pt idx="52">
                  <c:v>1197</c:v>
                </c:pt>
                <c:pt idx="53">
                  <c:v>1256</c:v>
                </c:pt>
                <c:pt idx="54">
                  <c:v>1202</c:v>
                </c:pt>
                <c:pt idx="55">
                  <c:v>1170</c:v>
                </c:pt>
                <c:pt idx="56">
                  <c:v>982</c:v>
                </c:pt>
                <c:pt idx="57">
                  <c:v>1297</c:v>
                </c:pt>
                <c:pt idx="58">
                  <c:v>1163</c:v>
                </c:pt>
                <c:pt idx="59">
                  <c:v>1053</c:v>
                </c:pt>
              </c:numCache>
            </c:numRef>
          </c:yVal>
          <c:smooth val="0"/>
        </c:ser>
        <c:ser>
          <c:idx val="1"/>
          <c:order val="1"/>
          <c:tx>
            <c:v>Forecast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'Static +Trend + Seasonality'!$D$8:$D$79</c:f>
              <c:numCache>
                <c:formatCode>General</c:formatCod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xVal>
          <c:yVal>
            <c:numRef>
              <c:f>'Static +Trend + Seasonality'!$L$8:$L$79</c:f>
              <c:numCache>
                <c:formatCode>0.00</c:formatCode>
                <c:ptCount val="72"/>
                <c:pt idx="0">
                  <c:v>720.61536353074712</c:v>
                </c:pt>
                <c:pt idx="1">
                  <c:v>717.53857878842155</c:v>
                </c:pt>
                <c:pt idx="2">
                  <c:v>777.06982671852654</c:v>
                </c:pt>
                <c:pt idx="3">
                  <c:v>878.66643692674177</c:v>
                </c:pt>
                <c:pt idx="4">
                  <c:v>936.91435177990002</c:v>
                </c:pt>
                <c:pt idx="5">
                  <c:v>987.37675429830188</c:v>
                </c:pt>
                <c:pt idx="6">
                  <c:v>952.4386715838591</c:v>
                </c:pt>
                <c:pt idx="7">
                  <c:v>798.16753001442714</c:v>
                </c:pt>
                <c:pt idx="8">
                  <c:v>710.34839051488871</c:v>
                </c:pt>
                <c:pt idx="9">
                  <c:v>778.49405900060719</c:v>
                </c:pt>
                <c:pt idx="10">
                  <c:v>782.99308646487032</c:v>
                </c:pt>
                <c:pt idx="11">
                  <c:v>785.6201637054055</c:v>
                </c:pt>
                <c:pt idx="12">
                  <c:v>792.30227302453181</c:v>
                </c:pt>
                <c:pt idx="13">
                  <c:v>788.33252674739765</c:v>
                </c:pt>
                <c:pt idx="14">
                  <c:v>853.11205177683325</c:v>
                </c:pt>
                <c:pt idx="15">
                  <c:v>963.95515446708396</c:v>
                </c:pt>
                <c:pt idx="16">
                  <c:v>1027.1272490196814</c:v>
                </c:pt>
                <c:pt idx="17">
                  <c:v>1081.6917593815078</c:v>
                </c:pt>
                <c:pt idx="18">
                  <c:v>1042.6978941594803</c:v>
                </c:pt>
                <c:pt idx="19">
                  <c:v>873.21436552998091</c:v>
                </c:pt>
                <c:pt idx="20">
                  <c:v>776.61887590538481</c:v>
                </c:pt>
                <c:pt idx="21">
                  <c:v>850.56176971782747</c:v>
                </c:pt>
                <c:pt idx="22">
                  <c:v>854.9223926668958</c:v>
                </c:pt>
                <c:pt idx="23">
                  <c:v>857.24250897184231</c:v>
                </c:pt>
                <c:pt idx="24">
                  <c:v>863.98918251831674</c:v>
                </c:pt>
                <c:pt idx="25">
                  <c:v>859.12647470637364</c:v>
                </c:pt>
                <c:pt idx="26">
                  <c:v>929.15427683513997</c:v>
                </c:pt>
                <c:pt idx="27">
                  <c:v>1049.243872007426</c:v>
                </c:pt>
                <c:pt idx="28">
                  <c:v>1117.3401462594627</c:v>
                </c:pt>
                <c:pt idx="29">
                  <c:v>1176.0067644647138</c:v>
                </c:pt>
                <c:pt idx="30">
                  <c:v>1132.9571167351012</c:v>
                </c:pt>
                <c:pt idx="31">
                  <c:v>948.26120104553468</c:v>
                </c:pt>
                <c:pt idx="32">
                  <c:v>842.8893612958808</c:v>
                </c:pt>
                <c:pt idx="33">
                  <c:v>922.62948043504787</c:v>
                </c:pt>
                <c:pt idx="34">
                  <c:v>926.85169886892106</c:v>
                </c:pt>
                <c:pt idx="35">
                  <c:v>928.86485423827924</c:v>
                </c:pt>
                <c:pt idx="36">
                  <c:v>935.67609201210155</c:v>
                </c:pt>
                <c:pt idx="37">
                  <c:v>929.92042266534963</c:v>
                </c:pt>
                <c:pt idx="38">
                  <c:v>1005.1965018934467</c:v>
                </c:pt>
                <c:pt idx="39">
                  <c:v>1134.5325895477681</c:v>
                </c:pt>
                <c:pt idx="40">
                  <c:v>1207.553043499244</c:v>
                </c:pt>
                <c:pt idx="41">
                  <c:v>1270.3217695479198</c:v>
                </c:pt>
                <c:pt idx="42">
                  <c:v>1223.2163393107223</c:v>
                </c:pt>
                <c:pt idx="43">
                  <c:v>1023.3080365610883</c:v>
                </c:pt>
                <c:pt idx="44">
                  <c:v>909.15984668637702</c:v>
                </c:pt>
                <c:pt idx="45">
                  <c:v>994.69719115226826</c:v>
                </c:pt>
                <c:pt idx="46">
                  <c:v>998.78100507094643</c:v>
                </c:pt>
                <c:pt idx="47">
                  <c:v>1000.487199504716</c:v>
                </c:pt>
                <c:pt idx="48">
                  <c:v>1007.3630015058862</c:v>
                </c:pt>
                <c:pt idx="49">
                  <c:v>1000.7143706243257</c:v>
                </c:pt>
                <c:pt idx="50">
                  <c:v>1081.2387269517535</c:v>
                </c:pt>
                <c:pt idx="51">
                  <c:v>1219.8213070881102</c:v>
                </c:pt>
                <c:pt idx="52">
                  <c:v>1297.7659407390254</c:v>
                </c:pt>
                <c:pt idx="53">
                  <c:v>1364.6367746311255</c:v>
                </c:pt>
                <c:pt idx="54">
                  <c:v>1313.4755618863435</c:v>
                </c:pt>
                <c:pt idx="55">
                  <c:v>1098.3548720766421</c:v>
                </c:pt>
                <c:pt idx="56">
                  <c:v>975.43033207687301</c:v>
                </c:pt>
                <c:pt idx="57">
                  <c:v>1066.7649018694885</c:v>
                </c:pt>
                <c:pt idx="58">
                  <c:v>1070.7103112729719</c:v>
                </c:pt>
                <c:pt idx="59">
                  <c:v>1072.1095447711532</c:v>
                </c:pt>
                <c:pt idx="60">
                  <c:v>1079.0499109996713</c:v>
                </c:pt>
                <c:pt idx="61">
                  <c:v>1071.5083185833018</c:v>
                </c:pt>
                <c:pt idx="62">
                  <c:v>1157.2809520100602</c:v>
                </c:pt>
                <c:pt idx="63">
                  <c:v>1305.1100246284525</c:v>
                </c:pt>
                <c:pt idx="64">
                  <c:v>1387.9788379788067</c:v>
                </c:pt>
                <c:pt idx="65">
                  <c:v>1458.9517797143315</c:v>
                </c:pt>
                <c:pt idx="66">
                  <c:v>1403.7347844619644</c:v>
                </c:pt>
                <c:pt idx="67">
                  <c:v>1173.4017075921959</c:v>
                </c:pt>
                <c:pt idx="68">
                  <c:v>1041.7008174673692</c:v>
                </c:pt>
                <c:pt idx="69">
                  <c:v>1138.8326125867088</c:v>
                </c:pt>
                <c:pt idx="70">
                  <c:v>1142.6396174749973</c:v>
                </c:pt>
                <c:pt idx="71">
                  <c:v>1143.7318900375899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84107520"/>
        <c:axId val="-384105888"/>
      </c:scatterChart>
      <c:valAx>
        <c:axId val="-384107520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384105888"/>
        <c:crosses val="autoZero"/>
        <c:crossBetween val="midCat"/>
      </c:valAx>
      <c:valAx>
        <c:axId val="-384105888"/>
        <c:scaling>
          <c:orientation val="minMax"/>
          <c:min val="600"/>
        </c:scaling>
        <c:delete val="0"/>
        <c:axPos val="l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384107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235142780005282"/>
          <c:y val="0.58874942084083526"/>
          <c:w val="0.16614068048179079"/>
          <c:h val="0.15625103665389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Actual and Deseasonalized Demand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>
        <c:manualLayout>
          <c:layoutTarget val="inner"/>
          <c:xMode val="edge"/>
          <c:yMode val="edge"/>
          <c:x val="0.1058582783378658"/>
          <c:y val="7.4074047071286425E-2"/>
          <c:w val="0.86479310419533884"/>
          <c:h val="0.84167474421305621"/>
        </c:manualLayout>
      </c:layout>
      <c:scatterChart>
        <c:scatterStyle val="lineMarker"/>
        <c:varyColors val="0"/>
        <c:ser>
          <c:idx val="0"/>
          <c:order val="0"/>
          <c:tx>
            <c:v>Actual Demand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'Static +Trend + Seasonality'!$D$8:$D$68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xVal>
          <c:yVal>
            <c:numRef>
              <c:f>'Static +Trend + Seasonality'!$E$8:$E$68</c:f>
              <c:numCache>
                <c:formatCode>General</c:formatCode>
                <c:ptCount val="61"/>
                <c:pt idx="0">
                  <c:v>779</c:v>
                </c:pt>
                <c:pt idx="1">
                  <c:v>802</c:v>
                </c:pt>
                <c:pt idx="2">
                  <c:v>818</c:v>
                </c:pt>
                <c:pt idx="3">
                  <c:v>888</c:v>
                </c:pt>
                <c:pt idx="4">
                  <c:v>898</c:v>
                </c:pt>
                <c:pt idx="5">
                  <c:v>902</c:v>
                </c:pt>
                <c:pt idx="6">
                  <c:v>916</c:v>
                </c:pt>
                <c:pt idx="7">
                  <c:v>708</c:v>
                </c:pt>
                <c:pt idx="8">
                  <c:v>695</c:v>
                </c:pt>
                <c:pt idx="9">
                  <c:v>708</c:v>
                </c:pt>
                <c:pt idx="10">
                  <c:v>716</c:v>
                </c:pt>
                <c:pt idx="11">
                  <c:v>784</c:v>
                </c:pt>
                <c:pt idx="12">
                  <c:v>845</c:v>
                </c:pt>
                <c:pt idx="13">
                  <c:v>739</c:v>
                </c:pt>
                <c:pt idx="14">
                  <c:v>871</c:v>
                </c:pt>
                <c:pt idx="15">
                  <c:v>927</c:v>
                </c:pt>
                <c:pt idx="16">
                  <c:v>1133</c:v>
                </c:pt>
                <c:pt idx="17">
                  <c:v>1124</c:v>
                </c:pt>
                <c:pt idx="18">
                  <c:v>1056</c:v>
                </c:pt>
                <c:pt idx="19">
                  <c:v>889</c:v>
                </c:pt>
                <c:pt idx="20">
                  <c:v>857</c:v>
                </c:pt>
                <c:pt idx="21">
                  <c:v>772</c:v>
                </c:pt>
                <c:pt idx="22">
                  <c:v>751</c:v>
                </c:pt>
                <c:pt idx="23">
                  <c:v>820</c:v>
                </c:pt>
                <c:pt idx="24">
                  <c:v>857</c:v>
                </c:pt>
                <c:pt idx="25">
                  <c:v>881</c:v>
                </c:pt>
                <c:pt idx="26">
                  <c:v>937</c:v>
                </c:pt>
                <c:pt idx="27">
                  <c:v>1159</c:v>
                </c:pt>
                <c:pt idx="28">
                  <c:v>1072</c:v>
                </c:pt>
                <c:pt idx="29">
                  <c:v>1246</c:v>
                </c:pt>
                <c:pt idx="30">
                  <c:v>1198</c:v>
                </c:pt>
                <c:pt idx="31">
                  <c:v>922</c:v>
                </c:pt>
                <c:pt idx="32">
                  <c:v>798</c:v>
                </c:pt>
                <c:pt idx="33">
                  <c:v>879</c:v>
                </c:pt>
                <c:pt idx="34">
                  <c:v>945</c:v>
                </c:pt>
                <c:pt idx="35">
                  <c:v>990</c:v>
                </c:pt>
                <c:pt idx="36">
                  <c:v>917</c:v>
                </c:pt>
                <c:pt idx="37">
                  <c:v>956</c:v>
                </c:pt>
                <c:pt idx="38">
                  <c:v>1001</c:v>
                </c:pt>
                <c:pt idx="39">
                  <c:v>1142</c:v>
                </c:pt>
                <c:pt idx="40">
                  <c:v>1276</c:v>
                </c:pt>
                <c:pt idx="41">
                  <c:v>1356</c:v>
                </c:pt>
                <c:pt idx="42">
                  <c:v>1288</c:v>
                </c:pt>
                <c:pt idx="43">
                  <c:v>1082</c:v>
                </c:pt>
                <c:pt idx="44">
                  <c:v>877</c:v>
                </c:pt>
                <c:pt idx="45">
                  <c:v>1009</c:v>
                </c:pt>
                <c:pt idx="46">
                  <c:v>1100</c:v>
                </c:pt>
                <c:pt idx="47">
                  <c:v>998</c:v>
                </c:pt>
                <c:pt idx="48">
                  <c:v>887</c:v>
                </c:pt>
                <c:pt idx="49">
                  <c:v>892</c:v>
                </c:pt>
                <c:pt idx="50">
                  <c:v>997</c:v>
                </c:pt>
                <c:pt idx="51">
                  <c:v>1118</c:v>
                </c:pt>
                <c:pt idx="52">
                  <c:v>1197</c:v>
                </c:pt>
                <c:pt idx="53">
                  <c:v>1256</c:v>
                </c:pt>
                <c:pt idx="54">
                  <c:v>1202</c:v>
                </c:pt>
                <c:pt idx="55">
                  <c:v>1170</c:v>
                </c:pt>
                <c:pt idx="56">
                  <c:v>982</c:v>
                </c:pt>
                <c:pt idx="57">
                  <c:v>1297</c:v>
                </c:pt>
                <c:pt idx="58">
                  <c:v>1163</c:v>
                </c:pt>
                <c:pt idx="59">
                  <c:v>1053</c:v>
                </c:pt>
              </c:numCache>
            </c:numRef>
          </c:yVal>
          <c:smooth val="0"/>
        </c:ser>
        <c:ser>
          <c:idx val="1"/>
          <c:order val="1"/>
          <c:tx>
            <c:v>Deseaonilized Demand Average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layout>
                <c:manualLayout>
                  <c:x val="9.7647583464779961E-2"/>
                  <c:y val="0.3637094037221479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</c:trendlineLbl>
          </c:trendline>
          <c:xVal>
            <c:numRef>
              <c:f>'Static +Trend + Seasonality'!$D$8:$D$67</c:f>
              <c:numCache>
                <c:formatCode>General</c:formatCode>
                <c:ptCount val="6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</c:numCache>
            </c:numRef>
          </c:xVal>
          <c:yVal>
            <c:numRef>
              <c:f>'Static +Trend + Seasonality'!$G$8:$G$67</c:f>
              <c:numCache>
                <c:formatCode>#,##0</c:formatCode>
                <c:ptCount val="60"/>
                <c:pt idx="6">
                  <c:v>803.91666666666663</c:v>
                </c:pt>
                <c:pt idx="7">
                  <c:v>804.04166666666663</c:v>
                </c:pt>
                <c:pt idx="8">
                  <c:v>803.625</c:v>
                </c:pt>
                <c:pt idx="9">
                  <c:v>807.45833333333337</c:v>
                </c:pt>
                <c:pt idx="10">
                  <c:v>818.875</c:v>
                </c:pt>
                <c:pt idx="11">
                  <c:v>837.91666666666663</c:v>
                </c:pt>
                <c:pt idx="12">
                  <c:v>853</c:v>
                </c:pt>
                <c:pt idx="13">
                  <c:v>866.375</c:v>
                </c:pt>
                <c:pt idx="14">
                  <c:v>880.66666666666663</c:v>
                </c:pt>
                <c:pt idx="15">
                  <c:v>890.08333333333337</c:v>
                </c:pt>
                <c:pt idx="16">
                  <c:v>894.20833333333337</c:v>
                </c:pt>
                <c:pt idx="17">
                  <c:v>897.16666666666663</c:v>
                </c:pt>
                <c:pt idx="18">
                  <c:v>899.16666666666663</c:v>
                </c:pt>
                <c:pt idx="19">
                  <c:v>905.58333333333337</c:v>
                </c:pt>
                <c:pt idx="20">
                  <c:v>914.25</c:v>
                </c:pt>
                <c:pt idx="21">
                  <c:v>926.66666666666663</c:v>
                </c:pt>
                <c:pt idx="22">
                  <c:v>933.79166666666663</c:v>
                </c:pt>
                <c:pt idx="23">
                  <c:v>936.33333333333337</c:v>
                </c:pt>
                <c:pt idx="24">
                  <c:v>947.33333333333337</c:v>
                </c:pt>
                <c:pt idx="25">
                  <c:v>954.625</c:v>
                </c:pt>
                <c:pt idx="26">
                  <c:v>953.54166666666663</c:v>
                </c:pt>
                <c:pt idx="27">
                  <c:v>955.54166666666663</c:v>
                </c:pt>
                <c:pt idx="28">
                  <c:v>968.08333333333337</c:v>
                </c:pt>
                <c:pt idx="29">
                  <c:v>983.25</c:v>
                </c:pt>
                <c:pt idx="30">
                  <c:v>992.83333333333337</c:v>
                </c:pt>
                <c:pt idx="31">
                  <c:v>998.45833333333337</c:v>
                </c:pt>
                <c:pt idx="32">
                  <c:v>1004.25</c:v>
                </c:pt>
                <c:pt idx="33">
                  <c:v>1006.2083333333334</c:v>
                </c:pt>
                <c:pt idx="34">
                  <c:v>1014</c:v>
                </c:pt>
                <c:pt idx="35">
                  <c:v>1027.0833333333333</c:v>
                </c:pt>
                <c:pt idx="36">
                  <c:v>1035.4166666666667</c:v>
                </c:pt>
                <c:pt idx="37">
                  <c:v>1045.8333333333333</c:v>
                </c:pt>
                <c:pt idx="38">
                  <c:v>1055.7916666666667</c:v>
                </c:pt>
                <c:pt idx="39">
                  <c:v>1064.5</c:v>
                </c:pt>
                <c:pt idx="40">
                  <c:v>1076.375</c:v>
                </c:pt>
                <c:pt idx="41">
                  <c:v>1083.1666666666667</c:v>
                </c:pt>
                <c:pt idx="42">
                  <c:v>1082.25</c:v>
                </c:pt>
                <c:pt idx="43">
                  <c:v>1078.3333333333333</c:v>
                </c:pt>
                <c:pt idx="44">
                  <c:v>1075.5</c:v>
                </c:pt>
                <c:pt idx="45">
                  <c:v>1074.3333333333333</c:v>
                </c:pt>
                <c:pt idx="46">
                  <c:v>1070.0416666666667</c:v>
                </c:pt>
                <c:pt idx="47">
                  <c:v>1062.5833333333333</c:v>
                </c:pt>
                <c:pt idx="48">
                  <c:v>1054.8333333333333</c:v>
                </c:pt>
                <c:pt idx="49">
                  <c:v>1054.9166666666667</c:v>
                </c:pt>
                <c:pt idx="50">
                  <c:v>1062.9583333333333</c:v>
                </c:pt>
                <c:pt idx="51">
                  <c:v>1079.3333333333333</c:v>
                </c:pt>
                <c:pt idx="52">
                  <c:v>1093.9583333333333</c:v>
                </c:pt>
                <c:pt idx="53">
                  <c:v>1098.875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84122752"/>
        <c:axId val="-384104800"/>
      </c:scatterChart>
      <c:valAx>
        <c:axId val="-384122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384104800"/>
        <c:crosses val="autoZero"/>
        <c:crossBetween val="midCat"/>
      </c:valAx>
      <c:valAx>
        <c:axId val="-384104800"/>
        <c:scaling>
          <c:orientation val="minMax"/>
          <c:min val="60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384122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288783717503"/>
          <c:y val="7.4490713586062421E-2"/>
          <c:w val="0.80352669418998368"/>
          <c:h val="0.71993849521052222"/>
        </c:manualLayout>
      </c:layout>
      <c:scatterChart>
        <c:scatterStyle val="lineMarker"/>
        <c:varyColors val="0"/>
        <c:ser>
          <c:idx val="0"/>
          <c:order val="0"/>
          <c:tx>
            <c:v>Demand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'Winters Model'!$D$8:$D$68</c:f>
              <c:numCache>
                <c:formatCode>General</c:formatCode>
                <c:ptCount val="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</c:numCache>
            </c:numRef>
          </c:xVal>
          <c:yVal>
            <c:numRef>
              <c:f>'Winters Model'!$E$8:$E$68</c:f>
              <c:numCache>
                <c:formatCode>General</c:formatCode>
                <c:ptCount val="61"/>
                <c:pt idx="0">
                  <c:v>779</c:v>
                </c:pt>
                <c:pt idx="1">
                  <c:v>802</c:v>
                </c:pt>
                <c:pt idx="2">
                  <c:v>818</c:v>
                </c:pt>
                <c:pt idx="3">
                  <c:v>888</c:v>
                </c:pt>
                <c:pt idx="4">
                  <c:v>898</c:v>
                </c:pt>
                <c:pt idx="5">
                  <c:v>902</c:v>
                </c:pt>
                <c:pt idx="6">
                  <c:v>916</c:v>
                </c:pt>
                <c:pt idx="7">
                  <c:v>708</c:v>
                </c:pt>
                <c:pt idx="8">
                  <c:v>695</c:v>
                </c:pt>
                <c:pt idx="9">
                  <c:v>708</c:v>
                </c:pt>
                <c:pt idx="10">
                  <c:v>716</c:v>
                </c:pt>
                <c:pt idx="11">
                  <c:v>784</c:v>
                </c:pt>
                <c:pt idx="12">
                  <c:v>845</c:v>
                </c:pt>
                <c:pt idx="13">
                  <c:v>739</c:v>
                </c:pt>
                <c:pt idx="14">
                  <c:v>871</c:v>
                </c:pt>
                <c:pt idx="15">
                  <c:v>927</c:v>
                </c:pt>
                <c:pt idx="16">
                  <c:v>1133</c:v>
                </c:pt>
                <c:pt idx="17">
                  <c:v>1124</c:v>
                </c:pt>
                <c:pt idx="18">
                  <c:v>1056</c:v>
                </c:pt>
                <c:pt idx="19">
                  <c:v>889</c:v>
                </c:pt>
                <c:pt idx="20">
                  <c:v>857</c:v>
                </c:pt>
                <c:pt idx="21">
                  <c:v>772</c:v>
                </c:pt>
                <c:pt idx="22">
                  <c:v>751</c:v>
                </c:pt>
                <c:pt idx="23">
                  <c:v>820</c:v>
                </c:pt>
                <c:pt idx="24">
                  <c:v>857</c:v>
                </c:pt>
                <c:pt idx="25">
                  <c:v>881</c:v>
                </c:pt>
                <c:pt idx="26">
                  <c:v>937</c:v>
                </c:pt>
                <c:pt idx="27">
                  <c:v>1159</c:v>
                </c:pt>
                <c:pt idx="28">
                  <c:v>1072</c:v>
                </c:pt>
                <c:pt idx="29">
                  <c:v>1246</c:v>
                </c:pt>
                <c:pt idx="30">
                  <c:v>1198</c:v>
                </c:pt>
                <c:pt idx="31">
                  <c:v>922</c:v>
                </c:pt>
                <c:pt idx="32">
                  <c:v>798</c:v>
                </c:pt>
                <c:pt idx="33">
                  <c:v>879</c:v>
                </c:pt>
                <c:pt idx="34">
                  <c:v>945</c:v>
                </c:pt>
                <c:pt idx="35">
                  <c:v>990</c:v>
                </c:pt>
                <c:pt idx="36">
                  <c:v>917</c:v>
                </c:pt>
                <c:pt idx="37">
                  <c:v>956</c:v>
                </c:pt>
                <c:pt idx="38">
                  <c:v>1001</c:v>
                </c:pt>
                <c:pt idx="39">
                  <c:v>1142</c:v>
                </c:pt>
                <c:pt idx="40">
                  <c:v>1276</c:v>
                </c:pt>
                <c:pt idx="41">
                  <c:v>1356</c:v>
                </c:pt>
                <c:pt idx="42">
                  <c:v>1288</c:v>
                </c:pt>
                <c:pt idx="43">
                  <c:v>1082</c:v>
                </c:pt>
                <c:pt idx="44">
                  <c:v>877</c:v>
                </c:pt>
                <c:pt idx="45">
                  <c:v>1009</c:v>
                </c:pt>
                <c:pt idx="46">
                  <c:v>1100</c:v>
                </c:pt>
                <c:pt idx="47">
                  <c:v>998</c:v>
                </c:pt>
                <c:pt idx="48">
                  <c:v>887</c:v>
                </c:pt>
                <c:pt idx="49">
                  <c:v>892</c:v>
                </c:pt>
                <c:pt idx="50">
                  <c:v>997</c:v>
                </c:pt>
                <c:pt idx="51">
                  <c:v>1118</c:v>
                </c:pt>
                <c:pt idx="52">
                  <c:v>1197</c:v>
                </c:pt>
                <c:pt idx="53">
                  <c:v>1256</c:v>
                </c:pt>
                <c:pt idx="54">
                  <c:v>1202</c:v>
                </c:pt>
                <c:pt idx="55">
                  <c:v>1170</c:v>
                </c:pt>
                <c:pt idx="56">
                  <c:v>982</c:v>
                </c:pt>
                <c:pt idx="57">
                  <c:v>1297</c:v>
                </c:pt>
                <c:pt idx="58">
                  <c:v>1163</c:v>
                </c:pt>
                <c:pt idx="59">
                  <c:v>1053</c:v>
                </c:pt>
              </c:numCache>
            </c:numRef>
          </c:yVal>
          <c:smooth val="0"/>
        </c:ser>
        <c:ser>
          <c:idx val="1"/>
          <c:order val="1"/>
          <c:tx>
            <c:v>Forecast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'Winters Model'!$D$8:$D$79</c:f>
              <c:numCache>
                <c:formatCode>General</c:formatCode>
                <c:ptCount val="7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</c:numCache>
            </c:numRef>
          </c:xVal>
          <c:yVal>
            <c:numRef>
              <c:f>'Winters Model'!$I$8:$I$79</c:f>
              <c:numCache>
                <c:formatCode>0.00</c:formatCode>
                <c:ptCount val="72"/>
                <c:pt idx="0">
                  <c:v>718.90880408834823</c:v>
                </c:pt>
                <c:pt idx="1">
                  <c:v>697.48949842179888</c:v>
                </c:pt>
                <c:pt idx="2">
                  <c:v>763.68683095303732</c:v>
                </c:pt>
                <c:pt idx="3">
                  <c:v>869.57311082965361</c:v>
                </c:pt>
                <c:pt idx="4">
                  <c:v>948.84170135150146</c:v>
                </c:pt>
                <c:pt idx="5">
                  <c:v>1019.4527275706635</c:v>
                </c:pt>
                <c:pt idx="6">
                  <c:v>990.34542305498098</c:v>
                </c:pt>
                <c:pt idx="7">
                  <c:v>807.80388685094397</c:v>
                </c:pt>
                <c:pt idx="8">
                  <c:v>698.58399013618191</c:v>
                </c:pt>
                <c:pt idx="9">
                  <c:v>701.62132634885597</c:v>
                </c:pt>
                <c:pt idx="10">
                  <c:v>713.50456982398316</c:v>
                </c:pt>
                <c:pt idx="11">
                  <c:v>720.87158030556998</c:v>
                </c:pt>
                <c:pt idx="12">
                  <c:v>729.96793350675512</c:v>
                </c:pt>
                <c:pt idx="13">
                  <c:v>739.00030244264144</c:v>
                </c:pt>
                <c:pt idx="14">
                  <c:v>774.06195388589151</c:v>
                </c:pt>
                <c:pt idx="15">
                  <c:v>881.22116887794596</c:v>
                </c:pt>
                <c:pt idx="16">
                  <c:v>947.32185175598852</c:v>
                </c:pt>
                <c:pt idx="17">
                  <c:v>1051.1869267479376</c:v>
                </c:pt>
                <c:pt idx="18">
                  <c:v>1063.356272420413</c:v>
                </c:pt>
                <c:pt idx="19">
                  <c:v>863.4066220882163</c:v>
                </c:pt>
                <c:pt idx="20">
                  <c:v>785.73701337582486</c:v>
                </c:pt>
                <c:pt idx="21">
                  <c:v>798.242464670044</c:v>
                </c:pt>
                <c:pt idx="22">
                  <c:v>798.61873854219721</c:v>
                </c:pt>
                <c:pt idx="23">
                  <c:v>814.03024282654519</c:v>
                </c:pt>
                <c:pt idx="24">
                  <c:v>833.43504615525148</c:v>
                </c:pt>
                <c:pt idx="25">
                  <c:v>800.33487716181571</c:v>
                </c:pt>
                <c:pt idx="26">
                  <c:v>883.64261388410557</c:v>
                </c:pt>
                <c:pt idx="27">
                  <c:v>977.8163509425666</c:v>
                </c:pt>
                <c:pt idx="28">
                  <c:v>1125.6552987208236</c:v>
                </c:pt>
                <c:pt idx="29">
                  <c:v>1156.1119815270663</c:v>
                </c:pt>
                <c:pt idx="30">
                  <c:v>1161.5552071421891</c:v>
                </c:pt>
                <c:pt idx="31">
                  <c:v>969.71025514989867</c:v>
                </c:pt>
                <c:pt idx="32">
                  <c:v>883.67619678226765</c:v>
                </c:pt>
                <c:pt idx="33">
                  <c:v>840.65066529929481</c:v>
                </c:pt>
                <c:pt idx="34">
                  <c:v>847.41031934961484</c:v>
                </c:pt>
                <c:pt idx="35">
                  <c:v>904.28955811828234</c:v>
                </c:pt>
                <c:pt idx="36">
                  <c:v>943.19400965446164</c:v>
                </c:pt>
                <c:pt idx="37">
                  <c:v>912.92978386283903</c:v>
                </c:pt>
                <c:pt idx="38">
                  <c:v>989.62385036207957</c:v>
                </c:pt>
                <c:pt idx="39">
                  <c:v>1120.5496478315654</c:v>
                </c:pt>
                <c:pt idx="40">
                  <c:v>1186.7556964949715</c:v>
                </c:pt>
                <c:pt idx="41">
                  <c:v>1297.0923263964783</c:v>
                </c:pt>
                <c:pt idx="42">
                  <c:v>1287.9747692490901</c:v>
                </c:pt>
                <c:pt idx="43">
                  <c:v>1054.383846245737</c:v>
                </c:pt>
                <c:pt idx="44">
                  <c:v>957.15405600225324</c:v>
                </c:pt>
                <c:pt idx="45">
                  <c:v>940.23084563015288</c:v>
                </c:pt>
                <c:pt idx="46">
                  <c:v>972.11172783714028</c:v>
                </c:pt>
                <c:pt idx="47">
                  <c:v>1039.7220534887408</c:v>
                </c:pt>
                <c:pt idx="48">
                  <c:v>1024.7333366486314</c:v>
                </c:pt>
                <c:pt idx="49">
                  <c:v>991.48259408884428</c:v>
                </c:pt>
                <c:pt idx="50">
                  <c:v>1038.5675823115391</c:v>
                </c:pt>
                <c:pt idx="51">
                  <c:v>1169.2689986886742</c:v>
                </c:pt>
                <c:pt idx="52">
                  <c:v>1246.6738483239494</c:v>
                </c:pt>
                <c:pt idx="53">
                  <c:v>1328.3527473468857</c:v>
                </c:pt>
                <c:pt idx="54">
                  <c:v>1287.3495512871832</c:v>
                </c:pt>
                <c:pt idx="55">
                  <c:v>1060.0196497296927</c:v>
                </c:pt>
                <c:pt idx="56">
                  <c:v>952.71439021210938</c:v>
                </c:pt>
                <c:pt idx="57">
                  <c:v>988.33175840134084</c:v>
                </c:pt>
                <c:pt idx="58">
                  <c:v>1085.022376910847</c:v>
                </c:pt>
                <c:pt idx="59">
                  <c:v>1093.6523233758842</c:v>
                </c:pt>
                <c:pt idx="60">
                  <c:v>1042.3811796419166</c:v>
                </c:pt>
                <c:pt idx="61">
                  <c:v>1047.290226245746</c:v>
                </c:pt>
                <c:pt idx="62">
                  <c:v>1134.4522410234001</c:v>
                </c:pt>
                <c:pt idx="63">
                  <c:v>1264.5154580555591</c:v>
                </c:pt>
                <c:pt idx="64">
                  <c:v>1317.1624198747641</c:v>
                </c:pt>
                <c:pt idx="65">
                  <c:v>1357.3726115101588</c:v>
                </c:pt>
                <c:pt idx="66">
                  <c:v>1276.8624148287111</c:v>
                </c:pt>
                <c:pt idx="67">
                  <c:v>1097.4346040261787</c:v>
                </c:pt>
                <c:pt idx="68">
                  <c:v>965.74430157503423</c:v>
                </c:pt>
                <c:pt idx="69">
                  <c:v>1101.6506524549181</c:v>
                </c:pt>
                <c:pt idx="70">
                  <c:v>1094.0298706546355</c:v>
                </c:pt>
                <c:pt idx="71">
                  <c:v>1067.3581006057079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95542032"/>
        <c:axId val="-395529520"/>
      </c:scatterChart>
      <c:valAx>
        <c:axId val="-395542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395529520"/>
        <c:crosses val="autoZero"/>
        <c:crossBetween val="midCat"/>
      </c:valAx>
      <c:valAx>
        <c:axId val="-395529520"/>
        <c:scaling>
          <c:orientation val="minMax"/>
          <c:min val="6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-3955420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954453672470088"/>
          <c:y val="0.58874942084083526"/>
          <c:w val="0.17667071296431949"/>
          <c:h val="0.15625103665389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70</xdr:row>
      <xdr:rowOff>92868</xdr:rowOff>
    </xdr:from>
    <xdr:to>
      <xdr:col>11</xdr:col>
      <xdr:colOff>78581</xdr:colOff>
      <xdr:row>87</xdr:row>
      <xdr:rowOff>2381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426242</xdr:colOff>
      <xdr:row>20</xdr:row>
      <xdr:rowOff>102393</xdr:rowOff>
    </xdr:from>
    <xdr:to>
      <xdr:col>13</xdr:col>
      <xdr:colOff>361949</xdr:colOff>
      <xdr:row>35</xdr:row>
      <xdr:rowOff>130968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604837</xdr:colOff>
      <xdr:row>41</xdr:row>
      <xdr:rowOff>23813</xdr:rowOff>
    </xdr:from>
    <xdr:to>
      <xdr:col>25</xdr:col>
      <xdr:colOff>466725</xdr:colOff>
      <xdr:row>56</xdr:row>
      <xdr:rowOff>57151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70</xdr:row>
      <xdr:rowOff>92868</xdr:rowOff>
    </xdr:from>
    <xdr:to>
      <xdr:col>11</xdr:col>
      <xdr:colOff>78581</xdr:colOff>
      <xdr:row>87</xdr:row>
      <xdr:rowOff>2381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70</xdr:row>
      <xdr:rowOff>92868</xdr:rowOff>
    </xdr:from>
    <xdr:to>
      <xdr:col>12</xdr:col>
      <xdr:colOff>78581</xdr:colOff>
      <xdr:row>87</xdr:row>
      <xdr:rowOff>2381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70</xdr:row>
      <xdr:rowOff>92868</xdr:rowOff>
    </xdr:from>
    <xdr:to>
      <xdr:col>12</xdr:col>
      <xdr:colOff>78581</xdr:colOff>
      <xdr:row>87</xdr:row>
      <xdr:rowOff>2381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70</xdr:row>
      <xdr:rowOff>92868</xdr:rowOff>
    </xdr:from>
    <xdr:to>
      <xdr:col>12</xdr:col>
      <xdr:colOff>78581</xdr:colOff>
      <xdr:row>87</xdr:row>
      <xdr:rowOff>2381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70</xdr:row>
      <xdr:rowOff>92868</xdr:rowOff>
    </xdr:from>
    <xdr:to>
      <xdr:col>13</xdr:col>
      <xdr:colOff>78581</xdr:colOff>
      <xdr:row>87</xdr:row>
      <xdr:rowOff>2381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681040</xdr:colOff>
      <xdr:row>81</xdr:row>
      <xdr:rowOff>88105</xdr:rowOff>
    </xdr:from>
    <xdr:to>
      <xdr:col>14</xdr:col>
      <xdr:colOff>688184</xdr:colOff>
      <xdr:row>97</xdr:row>
      <xdr:rowOff>164306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585787</xdr:colOff>
      <xdr:row>81</xdr:row>
      <xdr:rowOff>85726</xdr:rowOff>
    </xdr:from>
    <xdr:to>
      <xdr:col>9</xdr:col>
      <xdr:colOff>221456</xdr:colOff>
      <xdr:row>97</xdr:row>
      <xdr:rowOff>161927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295275</xdr:colOff>
      <xdr:row>68</xdr:row>
      <xdr:rowOff>150018</xdr:rowOff>
    </xdr:from>
    <xdr:to>
      <xdr:col>16</xdr:col>
      <xdr:colOff>57151</xdr:colOff>
      <xdr:row>85</xdr:row>
      <xdr:rowOff>59531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569117</xdr:colOff>
      <xdr:row>29</xdr:row>
      <xdr:rowOff>154781</xdr:rowOff>
    </xdr:from>
    <xdr:to>
      <xdr:col>15</xdr:col>
      <xdr:colOff>607217</xdr:colOff>
      <xdr:row>46</xdr:row>
      <xdr:rowOff>64294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576262</xdr:colOff>
      <xdr:row>47</xdr:row>
      <xdr:rowOff>38099</xdr:rowOff>
    </xdr:from>
    <xdr:to>
      <xdr:col>15</xdr:col>
      <xdr:colOff>614362</xdr:colOff>
      <xdr:row>63</xdr:row>
      <xdr:rowOff>114299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utocorre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-0.33315916050607947</v>
          </cell>
          <cell r="H5">
            <v>0.44721359549995793</v>
          </cell>
          <cell r="I5">
            <v>-0.44721359549995793</v>
          </cell>
        </row>
        <row r="6">
          <cell r="G6">
            <v>-8.1114357427996511E-2</v>
          </cell>
          <cell r="H6">
            <v>0.44721359549995793</v>
          </cell>
          <cell r="I6">
            <v>-0.44721359549995793</v>
          </cell>
        </row>
        <row r="7">
          <cell r="G7">
            <v>0.28490420110967973</v>
          </cell>
          <cell r="H7">
            <v>0.44721359549995793</v>
          </cell>
          <cell r="I7">
            <v>-0.44721359549995793</v>
          </cell>
        </row>
        <row r="8">
          <cell r="G8">
            <v>-0.52349511037175223</v>
          </cell>
          <cell r="H8">
            <v>0.44721359549995793</v>
          </cell>
          <cell r="I8">
            <v>-0.44721359549995793</v>
          </cell>
        </row>
        <row r="9">
          <cell r="G9">
            <v>2.269724303877017E-2</v>
          </cell>
          <cell r="H9">
            <v>0.44721359549995793</v>
          </cell>
          <cell r="I9">
            <v>-0.44721359549995793</v>
          </cell>
        </row>
        <row r="10">
          <cell r="G10">
            <v>0.18481079337372006</v>
          </cell>
          <cell r="H10">
            <v>0.44721359549995793</v>
          </cell>
          <cell r="I10">
            <v>-0.44721359549995793</v>
          </cell>
        </row>
        <row r="11">
          <cell r="G11">
            <v>-0.14710195438690005</v>
          </cell>
          <cell r="H11">
            <v>0.44721359549995793</v>
          </cell>
          <cell r="I11">
            <v>-0.44721359549995793</v>
          </cell>
        </row>
        <row r="12">
          <cell r="G12">
            <v>5.6281288453548649E-2</v>
          </cell>
          <cell r="H12">
            <v>0.44721359549995793</v>
          </cell>
          <cell r="I12">
            <v>-0.44721359549995793</v>
          </cell>
        </row>
        <row r="13">
          <cell r="G13">
            <v>0.30735875139483998</v>
          </cell>
          <cell r="H13">
            <v>0.44721359549995793</v>
          </cell>
          <cell r="I13">
            <v>-0.44721359549995793</v>
          </cell>
        </row>
        <row r="14">
          <cell r="G14">
            <v>-0.27848705826927289</v>
          </cell>
          <cell r="H14">
            <v>0.44721359549995793</v>
          </cell>
          <cell r="I14">
            <v>-0.44721359549995793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69"/>
  <sheetViews>
    <sheetView topLeftCell="C1" zoomScale="150" zoomScaleNormal="150" workbookViewId="0">
      <selection activeCell="H3" sqref="H3"/>
    </sheetView>
  </sheetViews>
  <sheetFormatPr defaultRowHeight="13.15" x14ac:dyDescent="0.4"/>
  <cols>
    <col min="1" max="1" width="9.06640625" style="2"/>
    <col min="2" max="2" width="9.1328125" style="2" bestFit="1" customWidth="1"/>
    <col min="3" max="3" width="9.06640625" style="2"/>
    <col min="4" max="5" width="9.1328125" style="2" bestFit="1" customWidth="1"/>
    <col min="6" max="6" width="9.06640625" style="2"/>
    <col min="7" max="7" width="10.1328125" style="2" bestFit="1" customWidth="1"/>
    <col min="8" max="8" width="10.06640625" style="2" customWidth="1"/>
    <col min="9" max="9" width="9.1328125" style="2" bestFit="1" customWidth="1"/>
    <col min="10" max="10" width="9.6640625" style="2" bestFit="1" customWidth="1"/>
    <col min="11" max="11" width="8.9296875" style="2" bestFit="1" customWidth="1"/>
    <col min="12" max="12" width="8.796875" style="2" bestFit="1" customWidth="1"/>
    <col min="13" max="16" width="9.1328125" style="2" bestFit="1" customWidth="1"/>
    <col min="17" max="16384" width="9.06640625" style="2"/>
  </cols>
  <sheetData>
    <row r="6" spans="2:16" x14ac:dyDescent="0.4">
      <c r="D6" s="1"/>
    </row>
    <row r="7" spans="2:16" x14ac:dyDescent="0.4">
      <c r="B7" s="2" t="s">
        <v>19</v>
      </c>
      <c r="C7" s="2" t="s">
        <v>18</v>
      </c>
      <c r="D7" s="2" t="s">
        <v>17</v>
      </c>
      <c r="E7" s="3" t="s">
        <v>20</v>
      </c>
      <c r="G7" s="5" t="s">
        <v>32</v>
      </c>
      <c r="H7" s="5" t="s">
        <v>33</v>
      </c>
      <c r="I7" s="5" t="s">
        <v>24</v>
      </c>
      <c r="J7" s="5" t="s">
        <v>25</v>
      </c>
      <c r="K7" s="5" t="s">
        <v>26</v>
      </c>
      <c r="L7" s="5" t="s">
        <v>36</v>
      </c>
      <c r="M7" s="5" t="s">
        <v>30</v>
      </c>
      <c r="N7" s="5" t="s">
        <v>28</v>
      </c>
      <c r="O7" s="5" t="s">
        <v>31</v>
      </c>
      <c r="P7" s="5" t="s">
        <v>34</v>
      </c>
    </row>
    <row r="8" spans="2:16" x14ac:dyDescent="0.4">
      <c r="C8" s="3" t="s">
        <v>0</v>
      </c>
      <c r="E8" s="2">
        <v>779</v>
      </c>
    </row>
    <row r="9" spans="2:16" x14ac:dyDescent="0.4">
      <c r="C9" s="3" t="s">
        <v>1</v>
      </c>
      <c r="E9" s="2">
        <v>802</v>
      </c>
    </row>
    <row r="10" spans="2:16" x14ac:dyDescent="0.4">
      <c r="C10" s="3" t="s">
        <v>2</v>
      </c>
      <c r="E10" s="2">
        <v>818</v>
      </c>
    </row>
    <row r="11" spans="2:16" x14ac:dyDescent="0.4">
      <c r="C11" s="3" t="s">
        <v>3</v>
      </c>
      <c r="D11" s="2">
        <v>1</v>
      </c>
      <c r="E11" s="2">
        <v>888</v>
      </c>
      <c r="G11" s="8">
        <f t="shared" ref="G11:G42" si="0">(E8+E9+E10)/3</f>
        <v>799.66666666666663</v>
      </c>
      <c r="H11" s="8">
        <f t="shared" ref="H11:H42" si="1">E11-G11</f>
        <v>88.333333333333371</v>
      </c>
      <c r="I11" s="9">
        <f t="shared" ref="I11:I42" si="2">ABS(E11-G11)</f>
        <v>88.333333333333371</v>
      </c>
      <c r="J11" s="9">
        <f>I11^2</f>
        <v>7802.7777777777846</v>
      </c>
      <c r="K11" s="9">
        <f>(I11/E11)</f>
        <v>9.9474474474474522E-2</v>
      </c>
      <c r="L11" s="9">
        <f>SUM($H$11:H11)</f>
        <v>88.333333333333371</v>
      </c>
      <c r="M11" s="9">
        <f>SUM($J$11:J11)/D11</f>
        <v>7802.7777777777846</v>
      </c>
      <c r="N11" s="9">
        <f>SUM($I$11:I11)/D11</f>
        <v>88.333333333333371</v>
      </c>
      <c r="O11" s="9">
        <f>SUM($K$11:K11)/D11</f>
        <v>9.9474474474474522E-2</v>
      </c>
      <c r="P11" s="9">
        <f>SUM($H$11:H11)/N11</f>
        <v>1</v>
      </c>
    </row>
    <row r="12" spans="2:16" x14ac:dyDescent="0.4">
      <c r="C12" s="3" t="s">
        <v>4</v>
      </c>
      <c r="D12" s="2">
        <v>2</v>
      </c>
      <c r="E12" s="2">
        <v>898</v>
      </c>
      <c r="G12" s="8">
        <f t="shared" si="0"/>
        <v>836</v>
      </c>
      <c r="H12" s="8">
        <f t="shared" si="1"/>
        <v>62</v>
      </c>
      <c r="I12" s="9">
        <f t="shared" si="2"/>
        <v>62</v>
      </c>
      <c r="J12" s="9">
        <f t="shared" ref="J12:J67" si="3">I12^2</f>
        <v>3844</v>
      </c>
      <c r="K12" s="9">
        <f t="shared" ref="K12:K43" si="4">(I12/E12)*100</f>
        <v>6.9042316258351892</v>
      </c>
      <c r="L12" s="9">
        <f>SUM($H$11:H12)</f>
        <v>150.33333333333337</v>
      </c>
      <c r="M12" s="9">
        <f>SUM($J$11:J12)/D12</f>
        <v>5823.3888888888923</v>
      </c>
      <c r="N12" s="9">
        <f>SUM($I$11:I12)/D12</f>
        <v>75.166666666666686</v>
      </c>
      <c r="O12" s="9">
        <f>SUM($K$11:K12)/D12</f>
        <v>3.5018530501548319</v>
      </c>
      <c r="P12" s="9">
        <f>SUM($H$11:H12)/N12</f>
        <v>2</v>
      </c>
    </row>
    <row r="13" spans="2:16" x14ac:dyDescent="0.4">
      <c r="B13" s="2">
        <v>2006</v>
      </c>
      <c r="C13" s="3" t="s">
        <v>5</v>
      </c>
      <c r="D13" s="2">
        <v>3</v>
      </c>
      <c r="E13" s="2">
        <v>902</v>
      </c>
      <c r="G13" s="8">
        <f t="shared" si="0"/>
        <v>868</v>
      </c>
      <c r="H13" s="8">
        <f t="shared" si="1"/>
        <v>34</v>
      </c>
      <c r="I13" s="9">
        <f t="shared" si="2"/>
        <v>34</v>
      </c>
      <c r="J13" s="9">
        <f t="shared" si="3"/>
        <v>1156</v>
      </c>
      <c r="K13" s="9">
        <f t="shared" si="4"/>
        <v>3.7694013303769403</v>
      </c>
      <c r="L13" s="9">
        <f>SUM($H$11:H13)</f>
        <v>184.33333333333337</v>
      </c>
      <c r="M13" s="9">
        <f>SUM($J$11:J13)/D13</f>
        <v>4267.5925925925949</v>
      </c>
      <c r="N13" s="9">
        <f>SUM($I$11:I13)/D13</f>
        <v>61.444444444444457</v>
      </c>
      <c r="O13" s="9">
        <f>SUM($K$11:K13)/D13</f>
        <v>3.5910358102288682</v>
      </c>
      <c r="P13" s="9">
        <f>SUM($H$11:H13)/N13</f>
        <v>3</v>
      </c>
    </row>
    <row r="14" spans="2:16" x14ac:dyDescent="0.4">
      <c r="C14" s="3" t="s">
        <v>6</v>
      </c>
      <c r="D14" s="2">
        <v>4</v>
      </c>
      <c r="E14" s="2">
        <v>916</v>
      </c>
      <c r="G14" s="8">
        <f t="shared" si="0"/>
        <v>896</v>
      </c>
      <c r="H14" s="8">
        <f t="shared" si="1"/>
        <v>20</v>
      </c>
      <c r="I14" s="9">
        <f t="shared" si="2"/>
        <v>20</v>
      </c>
      <c r="J14" s="9">
        <f t="shared" si="3"/>
        <v>400</v>
      </c>
      <c r="K14" s="9">
        <f t="shared" si="4"/>
        <v>2.1834061135371177</v>
      </c>
      <c r="L14" s="9">
        <f>SUM($H$11:H14)</f>
        <v>204.33333333333337</v>
      </c>
      <c r="M14" s="9">
        <f>SUM($J$11:J14)/D14</f>
        <v>3300.6944444444462</v>
      </c>
      <c r="N14" s="9">
        <f>SUM($I$11:I14)/D14</f>
        <v>51.083333333333343</v>
      </c>
      <c r="O14" s="9">
        <f>SUM($K$11:K14)/D14</f>
        <v>3.2391283860559303</v>
      </c>
      <c r="P14" s="9">
        <f>SUM($H$11:H14)/N14</f>
        <v>4</v>
      </c>
    </row>
    <row r="15" spans="2:16" x14ac:dyDescent="0.4">
      <c r="C15" s="3" t="s">
        <v>7</v>
      </c>
      <c r="D15" s="2">
        <v>5</v>
      </c>
      <c r="E15" s="2">
        <v>708</v>
      </c>
      <c r="G15" s="8">
        <f t="shared" si="0"/>
        <v>905.33333333333337</v>
      </c>
      <c r="H15" s="8">
        <f t="shared" si="1"/>
        <v>-197.33333333333337</v>
      </c>
      <c r="I15" s="9">
        <f t="shared" si="2"/>
        <v>197.33333333333337</v>
      </c>
      <c r="J15" s="9">
        <f t="shared" si="3"/>
        <v>38940.44444444446</v>
      </c>
      <c r="K15" s="9">
        <f t="shared" si="4"/>
        <v>27.871939736346523</v>
      </c>
      <c r="L15" s="9">
        <f>SUM($H$11:H15)</f>
        <v>7</v>
      </c>
      <c r="M15" s="9">
        <f>SUM($J$11:J15)/D15</f>
        <v>10428.64444444445</v>
      </c>
      <c r="N15" s="9">
        <f>SUM($I$11:I15)/D15</f>
        <v>80.333333333333343</v>
      </c>
      <c r="O15" s="9">
        <f>SUM($K$11:K15)/D15</f>
        <v>8.1656906561140481</v>
      </c>
      <c r="P15" s="9">
        <f>SUM($H$11:H15)/N15</f>
        <v>8.7136929460580909E-2</v>
      </c>
    </row>
    <row r="16" spans="2:16" x14ac:dyDescent="0.4">
      <c r="C16" s="3" t="s">
        <v>8</v>
      </c>
      <c r="D16" s="2">
        <v>6</v>
      </c>
      <c r="E16" s="2">
        <v>695</v>
      </c>
      <c r="G16" s="8">
        <f t="shared" si="0"/>
        <v>842</v>
      </c>
      <c r="H16" s="8">
        <f t="shared" si="1"/>
        <v>-147</v>
      </c>
      <c r="I16" s="9">
        <f t="shared" si="2"/>
        <v>147</v>
      </c>
      <c r="J16" s="9">
        <f t="shared" si="3"/>
        <v>21609</v>
      </c>
      <c r="K16" s="9">
        <f t="shared" si="4"/>
        <v>21.151079136690647</v>
      </c>
      <c r="L16" s="9">
        <f>SUM($H$11:H16)</f>
        <v>-140</v>
      </c>
      <c r="M16" s="9">
        <f>SUM($J$11:J16)/D16</f>
        <v>12292.037037037042</v>
      </c>
      <c r="N16" s="9">
        <f>SUM($I$11:I16)/D16</f>
        <v>91.444444444444457</v>
      </c>
      <c r="O16" s="9">
        <f>SUM($K$11:K16)/D16</f>
        <v>10.329922069543482</v>
      </c>
      <c r="P16" s="9">
        <f>SUM($H$11:H16)/N16</f>
        <v>-1.5309842041312269</v>
      </c>
    </row>
    <row r="17" spans="2:16" x14ac:dyDescent="0.4">
      <c r="C17" s="3" t="s">
        <v>9</v>
      </c>
      <c r="D17" s="2">
        <v>7</v>
      </c>
      <c r="E17" s="2">
        <v>708</v>
      </c>
      <c r="G17" s="8">
        <f t="shared" si="0"/>
        <v>773</v>
      </c>
      <c r="H17" s="8">
        <f t="shared" si="1"/>
        <v>-65</v>
      </c>
      <c r="I17" s="9">
        <f t="shared" si="2"/>
        <v>65</v>
      </c>
      <c r="J17" s="9">
        <f t="shared" si="3"/>
        <v>4225</v>
      </c>
      <c r="K17" s="9">
        <f t="shared" si="4"/>
        <v>9.1807909604519775</v>
      </c>
      <c r="L17" s="9">
        <f>SUM($H$11:H17)</f>
        <v>-205</v>
      </c>
      <c r="M17" s="9">
        <f>SUM($J$11:J17)/D17</f>
        <v>11139.603174603179</v>
      </c>
      <c r="N17" s="9">
        <f>SUM($I$11:I17)/D17</f>
        <v>87.666666666666671</v>
      </c>
      <c r="O17" s="9">
        <f>SUM($K$11:K17)/D17</f>
        <v>10.165760482530411</v>
      </c>
      <c r="P17" s="9">
        <f>SUM($H$11:H17)/N17</f>
        <v>-2.338403041825095</v>
      </c>
    </row>
    <row r="18" spans="2:16" x14ac:dyDescent="0.4">
      <c r="C18" s="3" t="s">
        <v>10</v>
      </c>
      <c r="D18" s="2">
        <v>8</v>
      </c>
      <c r="E18" s="2">
        <v>716</v>
      </c>
      <c r="G18" s="8">
        <f t="shared" si="0"/>
        <v>703.66666666666663</v>
      </c>
      <c r="H18" s="8">
        <f t="shared" si="1"/>
        <v>12.333333333333371</v>
      </c>
      <c r="I18" s="9">
        <f t="shared" si="2"/>
        <v>12.333333333333371</v>
      </c>
      <c r="J18" s="9">
        <f t="shared" si="3"/>
        <v>152.11111111111205</v>
      </c>
      <c r="K18" s="9">
        <f t="shared" si="4"/>
        <v>1.7225325884543814</v>
      </c>
      <c r="L18" s="9">
        <f>SUM($H$11:H18)</f>
        <v>-192.66666666666663</v>
      </c>
      <c r="M18" s="9">
        <f>SUM($J$11:J18)/D18</f>
        <v>9766.1666666666697</v>
      </c>
      <c r="N18" s="9">
        <f>SUM($I$11:I18)/D18</f>
        <v>78.250000000000014</v>
      </c>
      <c r="O18" s="9">
        <f>SUM($K$11:K18)/D18</f>
        <v>9.110356995770907</v>
      </c>
      <c r="P18" s="9">
        <f>SUM($H$11:H18)/N18</f>
        <v>-2.4621938232161864</v>
      </c>
    </row>
    <row r="19" spans="2:16" x14ac:dyDescent="0.4">
      <c r="C19" s="3" t="s">
        <v>11</v>
      </c>
      <c r="D19" s="2">
        <v>9</v>
      </c>
      <c r="E19" s="2">
        <v>784</v>
      </c>
      <c r="G19" s="8">
        <f t="shared" si="0"/>
        <v>706.33333333333337</v>
      </c>
      <c r="H19" s="8">
        <f t="shared" si="1"/>
        <v>77.666666666666629</v>
      </c>
      <c r="I19" s="9">
        <f t="shared" si="2"/>
        <v>77.666666666666629</v>
      </c>
      <c r="J19" s="9">
        <f t="shared" si="3"/>
        <v>6032.1111111111049</v>
      </c>
      <c r="K19" s="9">
        <f t="shared" si="4"/>
        <v>9.90646258503401</v>
      </c>
      <c r="L19" s="9">
        <f>SUM($H$11:H19)</f>
        <v>-115</v>
      </c>
      <c r="M19" s="9">
        <f>SUM($J$11:J19)/D19</f>
        <v>9351.2716049382743</v>
      </c>
      <c r="N19" s="9">
        <f>SUM($I$11:I19)/D19</f>
        <v>78.18518518518519</v>
      </c>
      <c r="O19" s="9">
        <f>SUM($K$11:K19)/D19</f>
        <v>9.1988131723556954</v>
      </c>
      <c r="P19" s="9">
        <f>SUM($H$11:H19)/N19</f>
        <v>-1.4708668877309332</v>
      </c>
    </row>
    <row r="20" spans="2:16" x14ac:dyDescent="0.4">
      <c r="C20" s="3" t="s">
        <v>0</v>
      </c>
      <c r="D20" s="2">
        <v>10</v>
      </c>
      <c r="E20" s="2">
        <v>845</v>
      </c>
      <c r="G20" s="8">
        <f t="shared" si="0"/>
        <v>736</v>
      </c>
      <c r="H20" s="8">
        <f t="shared" si="1"/>
        <v>109</v>
      </c>
      <c r="I20" s="9">
        <f t="shared" si="2"/>
        <v>109</v>
      </c>
      <c r="J20" s="9">
        <f t="shared" si="3"/>
        <v>11881</v>
      </c>
      <c r="K20" s="9">
        <f t="shared" si="4"/>
        <v>12.89940828402367</v>
      </c>
      <c r="L20" s="9">
        <f>SUM($H$11:H20)</f>
        <v>-6</v>
      </c>
      <c r="M20" s="9">
        <f>SUM($J$11:J20)/D20</f>
        <v>9604.2444444444463</v>
      </c>
      <c r="N20" s="9">
        <f>SUM($I$11:I20)/D20</f>
        <v>81.26666666666668</v>
      </c>
      <c r="O20" s="9">
        <f>SUM($K$11:K20)/D20</f>
        <v>9.5688726835224927</v>
      </c>
      <c r="P20" s="9">
        <f>SUM($H$11:H20)/N20</f>
        <v>-7.3831009023789973E-2</v>
      </c>
    </row>
    <row r="21" spans="2:16" x14ac:dyDescent="0.4">
      <c r="C21" s="3" t="s">
        <v>1</v>
      </c>
      <c r="D21" s="2">
        <v>11</v>
      </c>
      <c r="E21" s="2">
        <v>739</v>
      </c>
      <c r="G21" s="8">
        <f t="shared" si="0"/>
        <v>781.66666666666663</v>
      </c>
      <c r="H21" s="8">
        <f t="shared" si="1"/>
        <v>-42.666666666666629</v>
      </c>
      <c r="I21" s="9">
        <f t="shared" si="2"/>
        <v>42.666666666666629</v>
      </c>
      <c r="J21" s="9">
        <f t="shared" si="3"/>
        <v>1820.4444444444412</v>
      </c>
      <c r="K21" s="9">
        <f t="shared" si="4"/>
        <v>5.7735678845286378</v>
      </c>
      <c r="L21" s="9">
        <f>SUM($H$11:H21)</f>
        <v>-48.666666666666629</v>
      </c>
      <c r="M21" s="9">
        <f>SUM($J$11:J21)/D21</f>
        <v>8896.6262626262633</v>
      </c>
      <c r="N21" s="9">
        <f>SUM($I$11:I21)/D21</f>
        <v>77.757575757575765</v>
      </c>
      <c r="O21" s="9">
        <f>SUM($K$11:K21)/D21</f>
        <v>9.2238449745230504</v>
      </c>
      <c r="P21" s="9">
        <f>SUM($H$11:H21)/N21</f>
        <v>-0.62587685113016311</v>
      </c>
    </row>
    <row r="22" spans="2:16" x14ac:dyDescent="0.4">
      <c r="C22" s="3" t="s">
        <v>2</v>
      </c>
      <c r="D22" s="2">
        <v>12</v>
      </c>
      <c r="E22" s="2">
        <v>871</v>
      </c>
      <c r="G22" s="8">
        <f t="shared" si="0"/>
        <v>789.33333333333337</v>
      </c>
      <c r="H22" s="8">
        <f t="shared" si="1"/>
        <v>81.666666666666629</v>
      </c>
      <c r="I22" s="9">
        <f t="shared" si="2"/>
        <v>81.666666666666629</v>
      </c>
      <c r="J22" s="9">
        <f t="shared" si="3"/>
        <v>6669.444444444438</v>
      </c>
      <c r="K22" s="9">
        <f t="shared" si="4"/>
        <v>9.3761959433601181</v>
      </c>
      <c r="L22" s="9">
        <f>SUM($H$11:H22)</f>
        <v>33</v>
      </c>
      <c r="M22" s="9">
        <f>SUM($J$11:J22)/D22</f>
        <v>8711.0277777777792</v>
      </c>
      <c r="N22" s="9">
        <f>SUM($I$11:I22)/D22</f>
        <v>78.083333333333329</v>
      </c>
      <c r="O22" s="9">
        <f>SUM($K$11:K22)/D22</f>
        <v>9.2365408885928062</v>
      </c>
      <c r="P22" s="9">
        <f>SUM($H$11:H22)/N22</f>
        <v>0.42262540021344719</v>
      </c>
    </row>
    <row r="23" spans="2:16" x14ac:dyDescent="0.4">
      <c r="C23" s="3" t="s">
        <v>3</v>
      </c>
      <c r="D23" s="2">
        <v>13</v>
      </c>
      <c r="E23" s="2">
        <v>927</v>
      </c>
      <c r="G23" s="8">
        <f t="shared" si="0"/>
        <v>818.33333333333337</v>
      </c>
      <c r="H23" s="8">
        <f t="shared" si="1"/>
        <v>108.66666666666663</v>
      </c>
      <c r="I23" s="9">
        <f t="shared" si="2"/>
        <v>108.66666666666663</v>
      </c>
      <c r="J23" s="9">
        <f t="shared" si="3"/>
        <v>11808.444444444436</v>
      </c>
      <c r="K23" s="9">
        <f t="shared" si="4"/>
        <v>11.722402013664146</v>
      </c>
      <c r="L23" s="9">
        <f>SUM($H$11:H23)</f>
        <v>141.66666666666663</v>
      </c>
      <c r="M23" s="9">
        <f>SUM($J$11:J23)/D23</f>
        <v>8949.2905982905977</v>
      </c>
      <c r="N23" s="9">
        <f>SUM($I$11:I23)/D23</f>
        <v>80.435897435897431</v>
      </c>
      <c r="O23" s="9">
        <f>SUM($K$11:K23)/D23</f>
        <v>9.4277609751367564</v>
      </c>
      <c r="P23" s="9">
        <f>SUM($H$11:H23)/N23</f>
        <v>1.7612368504941023</v>
      </c>
    </row>
    <row r="24" spans="2:16" x14ac:dyDescent="0.4">
      <c r="C24" s="3" t="s">
        <v>4</v>
      </c>
      <c r="D24" s="2">
        <v>14</v>
      </c>
      <c r="E24" s="2">
        <v>1133</v>
      </c>
      <c r="G24" s="8">
        <f t="shared" si="0"/>
        <v>845.66666666666663</v>
      </c>
      <c r="H24" s="8">
        <f t="shared" si="1"/>
        <v>287.33333333333337</v>
      </c>
      <c r="I24" s="9">
        <f t="shared" si="2"/>
        <v>287.33333333333337</v>
      </c>
      <c r="J24" s="9">
        <f t="shared" si="3"/>
        <v>82560.444444444467</v>
      </c>
      <c r="K24" s="9">
        <f t="shared" si="4"/>
        <v>25.360400117681674</v>
      </c>
      <c r="L24" s="9">
        <f>SUM($H$11:H24)</f>
        <v>429</v>
      </c>
      <c r="M24" s="9">
        <f>SUM($J$11:J24)/D24</f>
        <v>14207.230158730161</v>
      </c>
      <c r="N24" s="9">
        <f>SUM($I$11:I24)/D24</f>
        <v>95.214285714285708</v>
      </c>
      <c r="O24" s="9">
        <f>SUM($K$11:K24)/D24</f>
        <v>10.565806628175679</v>
      </c>
      <c r="P24" s="9">
        <f>SUM($H$11:H24)/N24</f>
        <v>4.5056264066016505</v>
      </c>
    </row>
    <row r="25" spans="2:16" x14ac:dyDescent="0.4">
      <c r="B25" s="2">
        <v>2007</v>
      </c>
      <c r="C25" s="3" t="s">
        <v>5</v>
      </c>
      <c r="D25" s="2">
        <v>15</v>
      </c>
      <c r="E25" s="2">
        <v>1124</v>
      </c>
      <c r="G25" s="8">
        <f t="shared" si="0"/>
        <v>977</v>
      </c>
      <c r="H25" s="8">
        <f t="shared" si="1"/>
        <v>147</v>
      </c>
      <c r="I25" s="9">
        <f t="shared" si="2"/>
        <v>147</v>
      </c>
      <c r="J25" s="9">
        <f t="shared" si="3"/>
        <v>21609</v>
      </c>
      <c r="K25" s="9">
        <f t="shared" si="4"/>
        <v>13.078291814946619</v>
      </c>
      <c r="L25" s="9">
        <f>SUM($H$11:H25)</f>
        <v>576</v>
      </c>
      <c r="M25" s="9">
        <f>SUM($J$11:J25)/D25</f>
        <v>14700.681481481482</v>
      </c>
      <c r="N25" s="9">
        <f>SUM($I$11:I25)/D25</f>
        <v>98.666666666666671</v>
      </c>
      <c r="O25" s="9">
        <f>SUM($K$11:K25)/D25</f>
        <v>10.733305640627075</v>
      </c>
      <c r="P25" s="9">
        <f>SUM($H$11:H25)/N25</f>
        <v>5.8378378378378377</v>
      </c>
    </row>
    <row r="26" spans="2:16" x14ac:dyDescent="0.4">
      <c r="C26" s="3" t="s">
        <v>6</v>
      </c>
      <c r="D26" s="2">
        <v>16</v>
      </c>
      <c r="E26" s="2">
        <v>1056</v>
      </c>
      <c r="G26" s="8">
        <f t="shared" si="0"/>
        <v>1061.3333333333333</v>
      </c>
      <c r="H26" s="8">
        <f t="shared" si="1"/>
        <v>-5.3333333333332575</v>
      </c>
      <c r="I26" s="9">
        <f t="shared" si="2"/>
        <v>5.3333333333332575</v>
      </c>
      <c r="J26" s="9">
        <f t="shared" si="3"/>
        <v>28.444444444443636</v>
      </c>
      <c r="K26" s="9">
        <f t="shared" si="4"/>
        <v>0.50505050505049787</v>
      </c>
      <c r="L26" s="9">
        <f>SUM($H$11:H26)</f>
        <v>570.66666666666674</v>
      </c>
      <c r="M26" s="9">
        <f>SUM($J$11:J26)/D26</f>
        <v>13783.666666666668</v>
      </c>
      <c r="N26" s="9">
        <f>SUM($I$11:I26)/D26</f>
        <v>92.833333333333329</v>
      </c>
      <c r="O26" s="9">
        <f>SUM($K$11:K26)/D26</f>
        <v>10.094039694653539</v>
      </c>
      <c r="P26" s="9">
        <f>SUM($H$11:H26)/N26</f>
        <v>6.1472172351885108</v>
      </c>
    </row>
    <row r="27" spans="2:16" x14ac:dyDescent="0.4">
      <c r="C27" s="3" t="s">
        <v>7</v>
      </c>
      <c r="D27" s="2">
        <v>17</v>
      </c>
      <c r="E27" s="2">
        <v>889</v>
      </c>
      <c r="G27" s="8">
        <f t="shared" si="0"/>
        <v>1104.3333333333333</v>
      </c>
      <c r="H27" s="8">
        <f t="shared" si="1"/>
        <v>-215.33333333333326</v>
      </c>
      <c r="I27" s="9">
        <f t="shared" si="2"/>
        <v>215.33333333333326</v>
      </c>
      <c r="J27" s="9">
        <f t="shared" si="3"/>
        <v>46368.444444444409</v>
      </c>
      <c r="K27" s="9">
        <f t="shared" si="4"/>
        <v>24.221972253468309</v>
      </c>
      <c r="L27" s="9">
        <f>SUM($H$11:H27)</f>
        <v>355.33333333333348</v>
      </c>
      <c r="M27" s="9">
        <f>SUM($J$11:J27)/D27</f>
        <v>15700.418300653595</v>
      </c>
      <c r="N27" s="9">
        <f>SUM($I$11:I27)/D27</f>
        <v>100.0392156862745</v>
      </c>
      <c r="O27" s="9">
        <f>SUM($K$11:K27)/D27</f>
        <v>10.925094551054409</v>
      </c>
      <c r="P27" s="9">
        <f>SUM($H$11:H27)/N27</f>
        <v>3.5519404155233261</v>
      </c>
    </row>
    <row r="28" spans="2:16" x14ac:dyDescent="0.4">
      <c r="C28" s="3" t="s">
        <v>8</v>
      </c>
      <c r="D28" s="2">
        <v>18</v>
      </c>
      <c r="E28" s="2">
        <v>857</v>
      </c>
      <c r="G28" s="8">
        <f t="shared" si="0"/>
        <v>1023</v>
      </c>
      <c r="H28" s="8">
        <f t="shared" si="1"/>
        <v>-166</v>
      </c>
      <c r="I28" s="9">
        <f t="shared" si="2"/>
        <v>166</v>
      </c>
      <c r="J28" s="9">
        <f t="shared" si="3"/>
        <v>27556</v>
      </c>
      <c r="K28" s="9">
        <f t="shared" si="4"/>
        <v>19.369894982497083</v>
      </c>
      <c r="L28" s="9">
        <f>SUM($H$11:H28)</f>
        <v>189.33333333333348</v>
      </c>
      <c r="M28" s="9">
        <f>SUM($J$11:J28)/D28</f>
        <v>16359.061728395063</v>
      </c>
      <c r="N28" s="9">
        <f>SUM($I$11:I28)/D28</f>
        <v>103.7037037037037</v>
      </c>
      <c r="O28" s="9">
        <f>SUM($K$11:K28)/D28</f>
        <v>11.394250130579001</v>
      </c>
      <c r="P28" s="9">
        <f>SUM($H$11:H28)/N28</f>
        <v>1.8257142857142874</v>
      </c>
    </row>
    <row r="29" spans="2:16" x14ac:dyDescent="0.4">
      <c r="C29" s="3" t="s">
        <v>9</v>
      </c>
      <c r="D29" s="2">
        <v>19</v>
      </c>
      <c r="E29" s="2">
        <v>772</v>
      </c>
      <c r="G29" s="8">
        <f t="shared" si="0"/>
        <v>934</v>
      </c>
      <c r="H29" s="8">
        <f t="shared" si="1"/>
        <v>-162</v>
      </c>
      <c r="I29" s="9">
        <f t="shared" si="2"/>
        <v>162</v>
      </c>
      <c r="J29" s="9">
        <f t="shared" si="3"/>
        <v>26244</v>
      </c>
      <c r="K29" s="9">
        <f t="shared" si="4"/>
        <v>20.984455958549223</v>
      </c>
      <c r="L29" s="9">
        <f>SUM($H$11:H29)</f>
        <v>27.333333333333485</v>
      </c>
      <c r="M29" s="9">
        <f>SUM($J$11:J29)/D29</f>
        <v>16879.3216374269</v>
      </c>
      <c r="N29" s="9">
        <f>SUM($I$11:I29)/D29</f>
        <v>106.7719298245614</v>
      </c>
      <c r="O29" s="9">
        <f>SUM($K$11:K29)/D29</f>
        <v>11.898997805735329</v>
      </c>
      <c r="P29" s="9">
        <f>SUM($H$11:H29)/N29</f>
        <v>0.25599737101544673</v>
      </c>
    </row>
    <row r="30" spans="2:16" x14ac:dyDescent="0.4">
      <c r="C30" s="3" t="s">
        <v>10</v>
      </c>
      <c r="D30" s="2">
        <v>20</v>
      </c>
      <c r="E30" s="2">
        <v>751</v>
      </c>
      <c r="G30" s="8">
        <f t="shared" si="0"/>
        <v>839.33333333333337</v>
      </c>
      <c r="H30" s="8">
        <f t="shared" si="1"/>
        <v>-88.333333333333371</v>
      </c>
      <c r="I30" s="9">
        <f t="shared" si="2"/>
        <v>88.333333333333371</v>
      </c>
      <c r="J30" s="9">
        <f t="shared" si="3"/>
        <v>7802.7777777777846</v>
      </c>
      <c r="K30" s="9">
        <f t="shared" si="4"/>
        <v>11.762094984465163</v>
      </c>
      <c r="L30" s="9">
        <f>SUM($H$11:H30)</f>
        <v>-60.999999999999886</v>
      </c>
      <c r="M30" s="9">
        <f>SUM($J$11:J30)/D30</f>
        <v>16425.494444444448</v>
      </c>
      <c r="N30" s="9">
        <f>SUM($I$11:I30)/D30</f>
        <v>105.85</v>
      </c>
      <c r="O30" s="9">
        <f>SUM($K$11:K30)/D30</f>
        <v>11.892152664671821</v>
      </c>
      <c r="P30" s="9">
        <f>SUM($H$11:H30)/N30</f>
        <v>-0.57628719886631918</v>
      </c>
    </row>
    <row r="31" spans="2:16" x14ac:dyDescent="0.4">
      <c r="C31" s="3" t="s">
        <v>11</v>
      </c>
      <c r="D31" s="2">
        <v>21</v>
      </c>
      <c r="E31" s="2">
        <v>820</v>
      </c>
      <c r="G31" s="8">
        <f t="shared" si="0"/>
        <v>793.33333333333337</v>
      </c>
      <c r="H31" s="8">
        <f t="shared" si="1"/>
        <v>26.666666666666629</v>
      </c>
      <c r="I31" s="9">
        <f t="shared" si="2"/>
        <v>26.666666666666629</v>
      </c>
      <c r="J31" s="9">
        <f t="shared" si="3"/>
        <v>711.11111111110904</v>
      </c>
      <c r="K31" s="9">
        <f t="shared" si="4"/>
        <v>3.2520325203251987</v>
      </c>
      <c r="L31" s="9">
        <f>SUM($H$11:H31)</f>
        <v>-34.333333333333258</v>
      </c>
      <c r="M31" s="9">
        <f>SUM($J$11:J31)/D31</f>
        <v>15677.190476190479</v>
      </c>
      <c r="N31" s="9">
        <f>SUM($I$11:I31)/D31</f>
        <v>102.07936507936508</v>
      </c>
      <c r="O31" s="9">
        <f>SUM($K$11:K31)/D31</f>
        <v>11.480718372083887</v>
      </c>
      <c r="P31" s="9">
        <f>SUM($H$11:H31)/N31</f>
        <v>-0.33633960503809601</v>
      </c>
    </row>
    <row r="32" spans="2:16" x14ac:dyDescent="0.4">
      <c r="C32" s="3" t="s">
        <v>0</v>
      </c>
      <c r="D32" s="2">
        <v>22</v>
      </c>
      <c r="E32" s="2">
        <v>857</v>
      </c>
      <c r="G32" s="8">
        <f t="shared" si="0"/>
        <v>781</v>
      </c>
      <c r="H32" s="8">
        <f t="shared" si="1"/>
        <v>76</v>
      </c>
      <c r="I32" s="9">
        <f t="shared" si="2"/>
        <v>76</v>
      </c>
      <c r="J32" s="9">
        <f t="shared" si="3"/>
        <v>5776</v>
      </c>
      <c r="K32" s="9">
        <f t="shared" si="4"/>
        <v>8.8681446907817971</v>
      </c>
      <c r="L32" s="9">
        <f>SUM($H$11:H32)</f>
        <v>41.666666666666742</v>
      </c>
      <c r="M32" s="9">
        <f>SUM($J$11:J32)/D32</f>
        <v>15227.136363636366</v>
      </c>
      <c r="N32" s="9">
        <f>SUM($I$11:I32)/D32</f>
        <v>100.89393939393939</v>
      </c>
      <c r="O32" s="9">
        <f>SUM($K$11:K32)/D32</f>
        <v>11.361965022933791</v>
      </c>
      <c r="P32" s="9">
        <f>SUM($H$11:H32)/N32</f>
        <v>0.41297492115933399</v>
      </c>
    </row>
    <row r="33" spans="2:16" x14ac:dyDescent="0.4">
      <c r="C33" s="3" t="s">
        <v>1</v>
      </c>
      <c r="D33" s="2">
        <v>23</v>
      </c>
      <c r="E33" s="2">
        <v>881</v>
      </c>
      <c r="G33" s="8">
        <f t="shared" si="0"/>
        <v>809.33333333333337</v>
      </c>
      <c r="H33" s="8">
        <f t="shared" si="1"/>
        <v>71.666666666666629</v>
      </c>
      <c r="I33" s="9">
        <f t="shared" si="2"/>
        <v>71.666666666666629</v>
      </c>
      <c r="J33" s="9">
        <f t="shared" si="3"/>
        <v>5136.1111111111059</v>
      </c>
      <c r="K33" s="9">
        <f t="shared" si="4"/>
        <v>8.1346954218690843</v>
      </c>
      <c r="L33" s="9">
        <f>SUM($H$11:H33)</f>
        <v>113.33333333333337</v>
      </c>
      <c r="M33" s="9">
        <f>SUM($J$11:J33)/D33</f>
        <v>14788.396135265704</v>
      </c>
      <c r="N33" s="9">
        <f>SUM($I$11:I33)/D33</f>
        <v>99.623188405797094</v>
      </c>
      <c r="O33" s="9">
        <f>SUM($K$11:K33)/D33</f>
        <v>11.221648953322283</v>
      </c>
      <c r="P33" s="9">
        <f>SUM($H$11:H33)/N33</f>
        <v>1.1376200174570852</v>
      </c>
    </row>
    <row r="34" spans="2:16" x14ac:dyDescent="0.4">
      <c r="C34" s="3" t="s">
        <v>2</v>
      </c>
      <c r="D34" s="2">
        <v>24</v>
      </c>
      <c r="E34" s="2">
        <v>937</v>
      </c>
      <c r="G34" s="8">
        <f t="shared" si="0"/>
        <v>852.66666666666663</v>
      </c>
      <c r="H34" s="8">
        <f t="shared" si="1"/>
        <v>84.333333333333371</v>
      </c>
      <c r="I34" s="9">
        <f t="shared" si="2"/>
        <v>84.333333333333371</v>
      </c>
      <c r="J34" s="9">
        <f t="shared" si="3"/>
        <v>7112.1111111111177</v>
      </c>
      <c r="K34" s="9">
        <f t="shared" si="4"/>
        <v>9.0003557452863792</v>
      </c>
      <c r="L34" s="9">
        <f>SUM($H$11:H34)</f>
        <v>197.66666666666674</v>
      </c>
      <c r="M34" s="9">
        <f>SUM($J$11:J34)/D34</f>
        <v>14468.550925925929</v>
      </c>
      <c r="N34" s="9">
        <f>SUM($I$11:I34)/D34</f>
        <v>98.9861111111111</v>
      </c>
      <c r="O34" s="9">
        <f>SUM($K$11:K34)/D34</f>
        <v>11.12909506965412</v>
      </c>
      <c r="P34" s="9">
        <f>SUM($H$11:H34)/N34</f>
        <v>1.9969131471867556</v>
      </c>
    </row>
    <row r="35" spans="2:16" x14ac:dyDescent="0.4">
      <c r="C35" s="3" t="s">
        <v>3</v>
      </c>
      <c r="D35" s="2">
        <v>25</v>
      </c>
      <c r="E35" s="2">
        <v>1159</v>
      </c>
      <c r="G35" s="8">
        <f t="shared" si="0"/>
        <v>891.66666666666663</v>
      </c>
      <c r="H35" s="8">
        <f t="shared" si="1"/>
        <v>267.33333333333337</v>
      </c>
      <c r="I35" s="9">
        <f t="shared" si="2"/>
        <v>267.33333333333337</v>
      </c>
      <c r="J35" s="9">
        <f t="shared" si="3"/>
        <v>71467.111111111139</v>
      </c>
      <c r="K35" s="9">
        <f t="shared" si="4"/>
        <v>23.065861374748351</v>
      </c>
      <c r="L35" s="9">
        <f>SUM($H$11:H35)</f>
        <v>465.00000000000011</v>
      </c>
      <c r="M35" s="9">
        <f>SUM($J$11:J35)/D35</f>
        <v>16748.493333333336</v>
      </c>
      <c r="N35" s="9">
        <f>SUM($I$11:I35)/D35</f>
        <v>105.72</v>
      </c>
      <c r="O35" s="9">
        <f>SUM($K$11:K35)/D35</f>
        <v>11.606565721857889</v>
      </c>
      <c r="P35" s="9">
        <f>SUM($H$11:H35)/N35</f>
        <v>4.3984108967082873</v>
      </c>
    </row>
    <row r="36" spans="2:16" x14ac:dyDescent="0.4">
      <c r="C36" s="3" t="s">
        <v>4</v>
      </c>
      <c r="D36" s="2">
        <v>26</v>
      </c>
      <c r="E36" s="2">
        <v>1072</v>
      </c>
      <c r="G36" s="8">
        <f t="shared" si="0"/>
        <v>992.33333333333337</v>
      </c>
      <c r="H36" s="8">
        <f t="shared" si="1"/>
        <v>79.666666666666629</v>
      </c>
      <c r="I36" s="9">
        <f t="shared" si="2"/>
        <v>79.666666666666629</v>
      </c>
      <c r="J36" s="9">
        <f t="shared" si="3"/>
        <v>6346.7777777777719</v>
      </c>
      <c r="K36" s="9">
        <f t="shared" si="4"/>
        <v>7.4315920398009911</v>
      </c>
      <c r="L36" s="9">
        <f>SUM($H$11:H36)</f>
        <v>544.66666666666674</v>
      </c>
      <c r="M36" s="9">
        <f>SUM($J$11:J36)/D36</f>
        <v>16348.427350427353</v>
      </c>
      <c r="N36" s="9">
        <f>SUM($I$11:I36)/D36</f>
        <v>104.71794871794872</v>
      </c>
      <c r="O36" s="9">
        <f>SUM($K$11:K36)/D36</f>
        <v>11.445989811009547</v>
      </c>
      <c r="P36" s="9">
        <f>SUM($H$11:H36)/N36</f>
        <v>5.2012732615083257</v>
      </c>
    </row>
    <row r="37" spans="2:16" x14ac:dyDescent="0.4">
      <c r="B37" s="2">
        <v>2008</v>
      </c>
      <c r="C37" s="3" t="s">
        <v>5</v>
      </c>
      <c r="D37" s="2">
        <v>27</v>
      </c>
      <c r="E37" s="2">
        <v>1246</v>
      </c>
      <c r="G37" s="8">
        <f t="shared" si="0"/>
        <v>1056</v>
      </c>
      <c r="H37" s="8">
        <f t="shared" si="1"/>
        <v>190</v>
      </c>
      <c r="I37" s="9">
        <f t="shared" si="2"/>
        <v>190</v>
      </c>
      <c r="J37" s="9">
        <f t="shared" si="3"/>
        <v>36100</v>
      </c>
      <c r="K37" s="9">
        <f t="shared" si="4"/>
        <v>15.248796147672552</v>
      </c>
      <c r="L37" s="9">
        <f>SUM($H$11:H37)</f>
        <v>734.66666666666674</v>
      </c>
      <c r="M37" s="9">
        <f>SUM($J$11:J37)/D37</f>
        <v>17079.967078189304</v>
      </c>
      <c r="N37" s="9">
        <f>SUM($I$11:I37)/D37</f>
        <v>107.87654320987654</v>
      </c>
      <c r="O37" s="9">
        <f>SUM($K$11:K37)/D37</f>
        <v>11.586834490145215</v>
      </c>
      <c r="P37" s="9">
        <f>SUM($H$11:H37)/N37</f>
        <v>6.8102540627145807</v>
      </c>
    </row>
    <row r="38" spans="2:16" x14ac:dyDescent="0.4">
      <c r="C38" s="3" t="s">
        <v>6</v>
      </c>
      <c r="D38" s="2">
        <v>28</v>
      </c>
      <c r="E38" s="2">
        <v>1198</v>
      </c>
      <c r="G38" s="8">
        <f t="shared" si="0"/>
        <v>1159</v>
      </c>
      <c r="H38" s="8">
        <f t="shared" si="1"/>
        <v>39</v>
      </c>
      <c r="I38" s="9">
        <f t="shared" si="2"/>
        <v>39</v>
      </c>
      <c r="J38" s="9">
        <f t="shared" si="3"/>
        <v>1521</v>
      </c>
      <c r="K38" s="9">
        <f t="shared" si="4"/>
        <v>3.2554257095158601</v>
      </c>
      <c r="L38" s="9">
        <f>SUM($H$11:H38)</f>
        <v>773.66666666666674</v>
      </c>
      <c r="M38" s="9">
        <f>SUM($J$11:J38)/D38</f>
        <v>16524.289682539686</v>
      </c>
      <c r="N38" s="9">
        <f>SUM($I$11:I38)/D38</f>
        <v>105.41666666666666</v>
      </c>
      <c r="O38" s="9">
        <f>SUM($K$11:K38)/D38</f>
        <v>11.289284176551309</v>
      </c>
      <c r="P38" s="9">
        <f>SUM($H$11:H38)/N38</f>
        <v>7.3391304347826098</v>
      </c>
    </row>
    <row r="39" spans="2:16" x14ac:dyDescent="0.4">
      <c r="C39" s="3" t="s">
        <v>7</v>
      </c>
      <c r="D39" s="2">
        <v>29</v>
      </c>
      <c r="E39" s="2">
        <v>922</v>
      </c>
      <c r="G39" s="8">
        <f t="shared" si="0"/>
        <v>1172</v>
      </c>
      <c r="H39" s="8">
        <f t="shared" si="1"/>
        <v>-250</v>
      </c>
      <c r="I39" s="9">
        <f t="shared" si="2"/>
        <v>250</v>
      </c>
      <c r="J39" s="9">
        <f t="shared" si="3"/>
        <v>62500</v>
      </c>
      <c r="K39" s="9">
        <f t="shared" si="4"/>
        <v>27.114967462039047</v>
      </c>
      <c r="L39" s="9">
        <f>SUM($H$11:H39)</f>
        <v>523.66666666666674</v>
      </c>
      <c r="M39" s="9">
        <f>SUM($J$11:J39)/D39</f>
        <v>18109.659003831421</v>
      </c>
      <c r="N39" s="9">
        <f>SUM($I$11:I39)/D39</f>
        <v>110.40229885057471</v>
      </c>
      <c r="O39" s="9">
        <f>SUM($K$11:K39)/D39</f>
        <v>11.834997393292266</v>
      </c>
      <c r="P39" s="9">
        <f>SUM($H$11:H39)/N39</f>
        <v>4.7432587194169713</v>
      </c>
    </row>
    <row r="40" spans="2:16" x14ac:dyDescent="0.4">
      <c r="C40" s="3" t="s">
        <v>8</v>
      </c>
      <c r="D40" s="2">
        <v>30</v>
      </c>
      <c r="E40" s="2">
        <v>798</v>
      </c>
      <c r="G40" s="8">
        <f t="shared" si="0"/>
        <v>1122</v>
      </c>
      <c r="H40" s="8">
        <f t="shared" si="1"/>
        <v>-324</v>
      </c>
      <c r="I40" s="9">
        <f t="shared" si="2"/>
        <v>324</v>
      </c>
      <c r="J40" s="9">
        <f t="shared" si="3"/>
        <v>104976</v>
      </c>
      <c r="K40" s="9">
        <f t="shared" si="4"/>
        <v>40.601503759398497</v>
      </c>
      <c r="L40" s="9">
        <f>SUM($H$11:H40)</f>
        <v>199.66666666666674</v>
      </c>
      <c r="M40" s="9">
        <f>SUM($J$11:J40)/D40</f>
        <v>21005.203703703708</v>
      </c>
      <c r="N40" s="9">
        <f>SUM($I$11:I40)/D40</f>
        <v>117.52222222222221</v>
      </c>
      <c r="O40" s="9">
        <f>SUM($K$11:K40)/D40</f>
        <v>12.79388093882914</v>
      </c>
      <c r="P40" s="9">
        <f>SUM($H$11:H40)/N40</f>
        <v>1.6989694620402769</v>
      </c>
    </row>
    <row r="41" spans="2:16" x14ac:dyDescent="0.4">
      <c r="C41" s="3" t="s">
        <v>9</v>
      </c>
      <c r="D41" s="2">
        <v>31</v>
      </c>
      <c r="E41" s="2">
        <v>879</v>
      </c>
      <c r="G41" s="8">
        <f t="shared" si="0"/>
        <v>972.66666666666663</v>
      </c>
      <c r="H41" s="8">
        <f t="shared" si="1"/>
        <v>-93.666666666666629</v>
      </c>
      <c r="I41" s="9">
        <f t="shared" si="2"/>
        <v>93.666666666666629</v>
      </c>
      <c r="J41" s="9">
        <f t="shared" si="3"/>
        <v>8773.444444444438</v>
      </c>
      <c r="K41" s="9">
        <f t="shared" si="4"/>
        <v>10.65604854000758</v>
      </c>
      <c r="L41" s="9">
        <f>SUM($H$11:H41)</f>
        <v>106.00000000000011</v>
      </c>
      <c r="M41" s="9">
        <f>SUM($J$11:J41)/D41</f>
        <v>20610.630824372765</v>
      </c>
      <c r="N41" s="9">
        <f>SUM($I$11:I41)/D41</f>
        <v>116.75268817204299</v>
      </c>
      <c r="O41" s="9">
        <f>SUM($K$11:K41)/D41</f>
        <v>12.724918603383284</v>
      </c>
      <c r="P41" s="9">
        <f>SUM($H$11:H41)/N41</f>
        <v>0.90790200773623242</v>
      </c>
    </row>
    <row r="42" spans="2:16" x14ac:dyDescent="0.4">
      <c r="C42" s="3" t="s">
        <v>10</v>
      </c>
      <c r="D42" s="2">
        <v>32</v>
      </c>
      <c r="E42" s="2">
        <v>945</v>
      </c>
      <c r="G42" s="8">
        <f t="shared" si="0"/>
        <v>866.33333333333337</v>
      </c>
      <c r="H42" s="8">
        <f t="shared" si="1"/>
        <v>78.666666666666629</v>
      </c>
      <c r="I42" s="9">
        <f t="shared" si="2"/>
        <v>78.666666666666629</v>
      </c>
      <c r="J42" s="9">
        <f t="shared" si="3"/>
        <v>6188.4444444444389</v>
      </c>
      <c r="K42" s="9">
        <f t="shared" si="4"/>
        <v>8.3245149911816547</v>
      </c>
      <c r="L42" s="9">
        <f>SUM($H$11:H42)</f>
        <v>184.66666666666674</v>
      </c>
      <c r="M42" s="9">
        <f>SUM($J$11:J42)/D42</f>
        <v>20159.937500000007</v>
      </c>
      <c r="N42" s="9">
        <f>SUM($I$11:I42)/D42</f>
        <v>115.56249999999999</v>
      </c>
      <c r="O42" s="9">
        <f>SUM($K$11:K42)/D42</f>
        <v>12.587405990501983</v>
      </c>
      <c r="P42" s="9">
        <f>SUM($H$11:H42)/N42</f>
        <v>1.597980890571481</v>
      </c>
    </row>
    <row r="43" spans="2:16" x14ac:dyDescent="0.4">
      <c r="C43" s="3" t="s">
        <v>11</v>
      </c>
      <c r="D43" s="2">
        <v>33</v>
      </c>
      <c r="E43" s="2">
        <v>990</v>
      </c>
      <c r="G43" s="8">
        <f t="shared" ref="G43:G68" si="5">(E40+E41+E42)/3</f>
        <v>874</v>
      </c>
      <c r="H43" s="8">
        <f t="shared" ref="H43:H67" si="6">E43-G43</f>
        <v>116</v>
      </c>
      <c r="I43" s="9">
        <f t="shared" ref="I43:I67" si="7">ABS(E43-G43)</f>
        <v>116</v>
      </c>
      <c r="J43" s="9">
        <f t="shared" si="3"/>
        <v>13456</v>
      </c>
      <c r="K43" s="9">
        <f t="shared" si="4"/>
        <v>11.717171717171718</v>
      </c>
      <c r="L43" s="9">
        <f>SUM($H$11:H43)</f>
        <v>300.66666666666674</v>
      </c>
      <c r="M43" s="9">
        <f>SUM($J$11:J43)/D43</f>
        <v>19956.787878787887</v>
      </c>
      <c r="N43" s="9">
        <f>SUM($I$11:I43)/D43</f>
        <v>115.57575757575756</v>
      </c>
      <c r="O43" s="9">
        <f>SUM($K$11:K43)/D43</f>
        <v>12.561035254946519</v>
      </c>
      <c r="P43" s="9">
        <f>SUM($H$11:H43)/N43</f>
        <v>2.6014682747771376</v>
      </c>
    </row>
    <row r="44" spans="2:16" x14ac:dyDescent="0.4">
      <c r="C44" s="3" t="s">
        <v>0</v>
      </c>
      <c r="D44" s="2">
        <v>34</v>
      </c>
      <c r="E44" s="2">
        <v>917</v>
      </c>
      <c r="G44" s="8">
        <f t="shared" si="5"/>
        <v>938</v>
      </c>
      <c r="H44" s="8">
        <f t="shared" si="6"/>
        <v>-21</v>
      </c>
      <c r="I44" s="9">
        <f t="shared" si="7"/>
        <v>21</v>
      </c>
      <c r="J44" s="9">
        <f t="shared" si="3"/>
        <v>441</v>
      </c>
      <c r="K44" s="9">
        <f t="shared" ref="K44:K67" si="8">(I44/E44)*100</f>
        <v>2.2900763358778624</v>
      </c>
      <c r="L44" s="9">
        <f>SUM($H$11:H44)</f>
        <v>279.66666666666674</v>
      </c>
      <c r="M44" s="9">
        <f>SUM($J$11:J44)/D44</f>
        <v>19382.794117647067</v>
      </c>
      <c r="N44" s="9">
        <f>SUM($I$11:I44)/D44</f>
        <v>112.79411764705881</v>
      </c>
      <c r="O44" s="9">
        <f>SUM($K$11:K44)/D44</f>
        <v>12.25894822791509</v>
      </c>
      <c r="P44" s="9">
        <f>SUM($H$11:H44)/N44</f>
        <v>2.479443720121687</v>
      </c>
    </row>
    <row r="45" spans="2:16" x14ac:dyDescent="0.4">
      <c r="C45" s="3" t="s">
        <v>1</v>
      </c>
      <c r="D45" s="2">
        <v>35</v>
      </c>
      <c r="E45" s="2">
        <v>956</v>
      </c>
      <c r="G45" s="8">
        <f t="shared" si="5"/>
        <v>950.66666666666663</v>
      </c>
      <c r="H45" s="8">
        <f t="shared" si="6"/>
        <v>5.3333333333333712</v>
      </c>
      <c r="I45" s="9">
        <f t="shared" si="7"/>
        <v>5.3333333333333712</v>
      </c>
      <c r="J45" s="9">
        <f t="shared" si="3"/>
        <v>28.444444444444848</v>
      </c>
      <c r="K45" s="9">
        <f t="shared" si="8"/>
        <v>0.55788005578800959</v>
      </c>
      <c r="L45" s="9">
        <f>SUM($H$11:H45)</f>
        <v>285.00000000000011</v>
      </c>
      <c r="M45" s="9">
        <f>SUM($J$11:J45)/D45</f>
        <v>18829.812698412705</v>
      </c>
      <c r="N45" s="9">
        <f>SUM($I$11:I45)/D45</f>
        <v>109.72380952380952</v>
      </c>
      <c r="O45" s="9">
        <f>SUM($K$11:K45)/D45</f>
        <v>11.924631994425745</v>
      </c>
      <c r="P45" s="9">
        <f>SUM($H$11:H45)/N45</f>
        <v>2.5974307785782496</v>
      </c>
    </row>
    <row r="46" spans="2:16" x14ac:dyDescent="0.4">
      <c r="C46" s="3" t="s">
        <v>2</v>
      </c>
      <c r="D46" s="2">
        <v>36</v>
      </c>
      <c r="E46" s="2">
        <v>1001</v>
      </c>
      <c r="G46" s="8">
        <f t="shared" si="5"/>
        <v>954.33333333333337</v>
      </c>
      <c r="H46" s="8">
        <f t="shared" si="6"/>
        <v>46.666666666666629</v>
      </c>
      <c r="I46" s="9">
        <f t="shared" si="7"/>
        <v>46.666666666666629</v>
      </c>
      <c r="J46" s="9">
        <f t="shared" si="3"/>
        <v>2177.7777777777742</v>
      </c>
      <c r="K46" s="9">
        <f t="shared" si="8"/>
        <v>4.6620046620046578</v>
      </c>
      <c r="L46" s="9">
        <f>SUM($H$11:H46)</f>
        <v>331.66666666666674</v>
      </c>
      <c r="M46" s="9">
        <f>SUM($J$11:J46)/D46</f>
        <v>18367.256172839512</v>
      </c>
      <c r="N46" s="9">
        <f>SUM($I$11:I46)/D46</f>
        <v>107.97222222222221</v>
      </c>
      <c r="O46" s="9">
        <f>SUM($K$11:K46)/D46</f>
        <v>11.722892346302936</v>
      </c>
      <c r="P46" s="9">
        <f>SUM($H$11:H46)/N46</f>
        <v>3.071777720607153</v>
      </c>
    </row>
    <row r="47" spans="2:16" x14ac:dyDescent="0.4">
      <c r="C47" s="3" t="s">
        <v>3</v>
      </c>
      <c r="D47" s="2">
        <v>37</v>
      </c>
      <c r="E47" s="2">
        <v>1142</v>
      </c>
      <c r="G47" s="8">
        <f t="shared" si="5"/>
        <v>958</v>
      </c>
      <c r="H47" s="8">
        <f t="shared" si="6"/>
        <v>184</v>
      </c>
      <c r="I47" s="9">
        <f t="shared" si="7"/>
        <v>184</v>
      </c>
      <c r="J47" s="9">
        <f t="shared" si="3"/>
        <v>33856</v>
      </c>
      <c r="K47" s="9">
        <f t="shared" si="8"/>
        <v>16.112084063047284</v>
      </c>
      <c r="L47" s="9">
        <f>SUM($H$11:H47)</f>
        <v>515.66666666666674</v>
      </c>
      <c r="M47" s="9">
        <f>SUM($J$11:J47)/D47</f>
        <v>18785.870870870876</v>
      </c>
      <c r="N47" s="9">
        <f>SUM($I$11:I47)/D47</f>
        <v>110.02702702702702</v>
      </c>
      <c r="O47" s="9">
        <f>SUM($K$11:K47)/D47</f>
        <v>11.84151914945819</v>
      </c>
      <c r="P47" s="9">
        <f>SUM($H$11:H47)/N47</f>
        <v>4.6867272578400074</v>
      </c>
    </row>
    <row r="48" spans="2:16" x14ac:dyDescent="0.4">
      <c r="C48" s="3" t="s">
        <v>4</v>
      </c>
      <c r="D48" s="2">
        <v>38</v>
      </c>
      <c r="E48" s="2">
        <v>1276</v>
      </c>
      <c r="G48" s="8">
        <f t="shared" si="5"/>
        <v>1033</v>
      </c>
      <c r="H48" s="8">
        <f t="shared" si="6"/>
        <v>243</v>
      </c>
      <c r="I48" s="9">
        <f t="shared" si="7"/>
        <v>243</v>
      </c>
      <c r="J48" s="9">
        <f t="shared" si="3"/>
        <v>59049</v>
      </c>
      <c r="K48" s="9">
        <f t="shared" si="8"/>
        <v>19.043887147335422</v>
      </c>
      <c r="L48" s="9">
        <f>SUM($H$11:H48)</f>
        <v>758.66666666666674</v>
      </c>
      <c r="M48" s="9">
        <f>SUM($J$11:J48)/D48</f>
        <v>19845.426900584804</v>
      </c>
      <c r="N48" s="9">
        <f>SUM($I$11:I48)/D48</f>
        <v>113.52631578947368</v>
      </c>
      <c r="O48" s="9">
        <f>SUM($K$11:K48)/D48</f>
        <v>12.031055149402327</v>
      </c>
      <c r="P48" s="9">
        <f>SUM($H$11:H48)/N48</f>
        <v>6.6827383711945609</v>
      </c>
    </row>
    <row r="49" spans="2:16" x14ac:dyDescent="0.4">
      <c r="B49" s="2">
        <v>2009</v>
      </c>
      <c r="C49" s="3" t="s">
        <v>5</v>
      </c>
      <c r="D49" s="2">
        <v>39</v>
      </c>
      <c r="E49" s="2">
        <v>1356</v>
      </c>
      <c r="G49" s="8">
        <f t="shared" si="5"/>
        <v>1139.6666666666667</v>
      </c>
      <c r="H49" s="8">
        <f t="shared" si="6"/>
        <v>216.33333333333326</v>
      </c>
      <c r="I49" s="9">
        <f t="shared" si="7"/>
        <v>216.33333333333326</v>
      </c>
      <c r="J49" s="9">
        <f t="shared" si="3"/>
        <v>46800.11111111108</v>
      </c>
      <c r="K49" s="9">
        <f t="shared" si="8"/>
        <v>15.953785644051125</v>
      </c>
      <c r="L49" s="9">
        <f>SUM($H$11:H49)</f>
        <v>975</v>
      </c>
      <c r="M49" s="9">
        <f>SUM($J$11:J49)/D49</f>
        <v>20536.572649572656</v>
      </c>
      <c r="N49" s="9">
        <f>SUM($I$11:I49)/D49</f>
        <v>116.16239316239316</v>
      </c>
      <c r="O49" s="9">
        <f>SUM($K$11:K49)/D49</f>
        <v>12.13163798259845</v>
      </c>
      <c r="P49" s="9">
        <f>SUM($H$11:H49)/N49</f>
        <v>8.3934221175778099</v>
      </c>
    </row>
    <row r="50" spans="2:16" x14ac:dyDescent="0.4">
      <c r="C50" s="3" t="s">
        <v>6</v>
      </c>
      <c r="D50" s="2">
        <v>40</v>
      </c>
      <c r="E50" s="2">
        <v>1288</v>
      </c>
      <c r="G50" s="8">
        <f t="shared" si="5"/>
        <v>1258</v>
      </c>
      <c r="H50" s="8">
        <f t="shared" si="6"/>
        <v>30</v>
      </c>
      <c r="I50" s="9">
        <f t="shared" si="7"/>
        <v>30</v>
      </c>
      <c r="J50" s="9">
        <f t="shared" si="3"/>
        <v>900</v>
      </c>
      <c r="K50" s="9">
        <f t="shared" si="8"/>
        <v>2.329192546583851</v>
      </c>
      <c r="L50" s="9">
        <f>SUM($H$11:H50)</f>
        <v>1005</v>
      </c>
      <c r="M50" s="9">
        <f>SUM($J$11:J50)/D50</f>
        <v>20045.65833333334</v>
      </c>
      <c r="N50" s="9">
        <f>SUM($I$11:I50)/D50</f>
        <v>114.00833333333333</v>
      </c>
      <c r="O50" s="9">
        <f>SUM($K$11:K50)/D50</f>
        <v>11.886576846698086</v>
      </c>
      <c r="P50" s="9">
        <f>SUM($H$11:H50)/N50</f>
        <v>8.8151450917330614</v>
      </c>
    </row>
    <row r="51" spans="2:16" x14ac:dyDescent="0.4">
      <c r="C51" s="3" t="s">
        <v>7</v>
      </c>
      <c r="D51" s="2">
        <v>41</v>
      </c>
      <c r="E51" s="2">
        <v>1082</v>
      </c>
      <c r="G51" s="8">
        <f t="shared" si="5"/>
        <v>1306.6666666666667</v>
      </c>
      <c r="H51" s="8">
        <f t="shared" si="6"/>
        <v>-224.66666666666674</v>
      </c>
      <c r="I51" s="9">
        <f t="shared" si="7"/>
        <v>224.66666666666674</v>
      </c>
      <c r="J51" s="9">
        <f t="shared" si="3"/>
        <v>50475.111111111146</v>
      </c>
      <c r="K51" s="9">
        <f t="shared" si="8"/>
        <v>20.764017252002471</v>
      </c>
      <c r="L51" s="9">
        <f>SUM($H$11:H51)</f>
        <v>780.33333333333326</v>
      </c>
      <c r="M51" s="9">
        <f>SUM($J$11:J51)/D51</f>
        <v>20787.840108401091</v>
      </c>
      <c r="N51" s="9">
        <f>SUM($I$11:I51)/D51</f>
        <v>116.70731707317073</v>
      </c>
      <c r="O51" s="9">
        <f>SUM($K$11:K51)/D51</f>
        <v>12.103099783412826</v>
      </c>
      <c r="P51" s="9">
        <f>SUM($H$11:H51)/N51</f>
        <v>6.686241727621038</v>
      </c>
    </row>
    <row r="52" spans="2:16" x14ac:dyDescent="0.4">
      <c r="C52" s="3" t="s">
        <v>8</v>
      </c>
      <c r="D52" s="2">
        <v>42</v>
      </c>
      <c r="E52" s="2">
        <v>877</v>
      </c>
      <c r="G52" s="8">
        <f t="shared" si="5"/>
        <v>1242</v>
      </c>
      <c r="H52" s="8">
        <f t="shared" si="6"/>
        <v>-365</v>
      </c>
      <c r="I52" s="9">
        <f t="shared" si="7"/>
        <v>365</v>
      </c>
      <c r="J52" s="9">
        <f t="shared" si="3"/>
        <v>133225</v>
      </c>
      <c r="K52" s="9">
        <f t="shared" si="8"/>
        <v>41.619156214367159</v>
      </c>
      <c r="L52" s="9">
        <f>SUM($H$11:H52)</f>
        <v>415.33333333333326</v>
      </c>
      <c r="M52" s="9">
        <f>SUM($J$11:J52)/D52</f>
        <v>23464.915343915352</v>
      </c>
      <c r="N52" s="9">
        <f>SUM($I$11:I52)/D52</f>
        <v>122.61904761904762</v>
      </c>
      <c r="O52" s="9">
        <f>SUM($K$11:K52)/D52</f>
        <v>12.805863031768881</v>
      </c>
      <c r="P52" s="9">
        <f>SUM($H$11:H52)/N52</f>
        <v>3.3871844660194168</v>
      </c>
    </row>
    <row r="53" spans="2:16" x14ac:dyDescent="0.4">
      <c r="C53" s="3" t="s">
        <v>9</v>
      </c>
      <c r="D53" s="2">
        <v>43</v>
      </c>
      <c r="E53" s="2">
        <v>1009</v>
      </c>
      <c r="G53" s="8">
        <f t="shared" si="5"/>
        <v>1082.3333333333333</v>
      </c>
      <c r="H53" s="8">
        <f t="shared" si="6"/>
        <v>-73.333333333333258</v>
      </c>
      <c r="I53" s="9">
        <f t="shared" si="7"/>
        <v>73.333333333333258</v>
      </c>
      <c r="J53" s="9">
        <f t="shared" si="3"/>
        <v>5377.7777777777665</v>
      </c>
      <c r="K53" s="9">
        <f t="shared" si="8"/>
        <v>7.2679220350181621</v>
      </c>
      <c r="L53" s="9">
        <f>SUM($H$11:H53)</f>
        <v>342</v>
      </c>
      <c r="M53" s="9">
        <f>SUM($J$11:J53)/D53</f>
        <v>23044.284237726104</v>
      </c>
      <c r="N53" s="9">
        <f>SUM($I$11:I53)/D53</f>
        <v>121.47286821705426</v>
      </c>
      <c r="O53" s="9">
        <f>SUM($K$11:K53)/D53</f>
        <v>12.677073706263052</v>
      </c>
      <c r="P53" s="9">
        <f>SUM($H$11:H53)/N53</f>
        <v>2.8154435226547543</v>
      </c>
    </row>
    <row r="54" spans="2:16" x14ac:dyDescent="0.4">
      <c r="C54" s="3" t="s">
        <v>10</v>
      </c>
      <c r="D54" s="2">
        <v>44</v>
      </c>
      <c r="E54" s="2">
        <v>1100</v>
      </c>
      <c r="G54" s="8">
        <f t="shared" si="5"/>
        <v>989.33333333333337</v>
      </c>
      <c r="H54" s="8">
        <f t="shared" si="6"/>
        <v>110.66666666666663</v>
      </c>
      <c r="I54" s="9">
        <f t="shared" si="7"/>
        <v>110.66666666666663</v>
      </c>
      <c r="J54" s="9">
        <f t="shared" si="3"/>
        <v>12247.111111111102</v>
      </c>
      <c r="K54" s="9">
        <f t="shared" si="8"/>
        <v>10.060606060606057</v>
      </c>
      <c r="L54" s="9">
        <f>SUM($H$11:H54)</f>
        <v>452.66666666666663</v>
      </c>
      <c r="M54" s="9">
        <f>SUM($J$11:J54)/D54</f>
        <v>22798.893939393947</v>
      </c>
      <c r="N54" s="9">
        <f>SUM($I$11:I54)/D54</f>
        <v>121.22727272727273</v>
      </c>
      <c r="O54" s="9">
        <f>SUM($K$11:K54)/D54</f>
        <v>12.617608532498117</v>
      </c>
      <c r="P54" s="9">
        <f>SUM($H$11:H54)/N54</f>
        <v>3.7340332458442691</v>
      </c>
    </row>
    <row r="55" spans="2:16" x14ac:dyDescent="0.4">
      <c r="C55" s="3" t="s">
        <v>11</v>
      </c>
      <c r="D55" s="2">
        <v>45</v>
      </c>
      <c r="E55" s="2">
        <v>998</v>
      </c>
      <c r="G55" s="8">
        <f t="shared" si="5"/>
        <v>995.33333333333337</v>
      </c>
      <c r="H55" s="8">
        <f t="shared" si="6"/>
        <v>2.6666666666666288</v>
      </c>
      <c r="I55" s="9">
        <f t="shared" si="7"/>
        <v>2.6666666666666288</v>
      </c>
      <c r="J55" s="9">
        <f t="shared" si="3"/>
        <v>7.1111111111109091</v>
      </c>
      <c r="K55" s="9">
        <f t="shared" si="8"/>
        <v>0.26720106880427141</v>
      </c>
      <c r="L55" s="9">
        <f>SUM($H$11:H55)</f>
        <v>455.33333333333326</v>
      </c>
      <c r="M55" s="9">
        <f>SUM($J$11:J55)/D55</f>
        <v>22292.409876543217</v>
      </c>
      <c r="N55" s="9">
        <f>SUM($I$11:I55)/D55</f>
        <v>118.5925925925926</v>
      </c>
      <c r="O55" s="9">
        <f>SUM($K$11:K55)/D55</f>
        <v>12.343155033304923</v>
      </c>
      <c r="P55" s="9">
        <f>SUM($H$11:H55)/N55</f>
        <v>3.8394753279200491</v>
      </c>
    </row>
    <row r="56" spans="2:16" x14ac:dyDescent="0.4">
      <c r="C56" s="3" t="s">
        <v>0</v>
      </c>
      <c r="D56" s="2">
        <v>46</v>
      </c>
      <c r="E56" s="2">
        <v>887</v>
      </c>
      <c r="G56" s="8">
        <f t="shared" si="5"/>
        <v>1035.6666666666667</v>
      </c>
      <c r="H56" s="8">
        <f t="shared" si="6"/>
        <v>-148.66666666666674</v>
      </c>
      <c r="I56" s="9">
        <f t="shared" si="7"/>
        <v>148.66666666666674</v>
      </c>
      <c r="J56" s="9">
        <f t="shared" si="3"/>
        <v>22101.777777777799</v>
      </c>
      <c r="K56" s="9">
        <f t="shared" si="8"/>
        <v>16.760616309658033</v>
      </c>
      <c r="L56" s="9">
        <f>SUM($H$11:H56)</f>
        <v>306.66666666666652</v>
      </c>
      <c r="M56" s="9">
        <f>SUM($J$11:J56)/D56</f>
        <v>22288.265700483098</v>
      </c>
      <c r="N56" s="9">
        <f>SUM($I$11:I56)/D56</f>
        <v>119.24637681159422</v>
      </c>
      <c r="O56" s="9">
        <f>SUM($K$11:K56)/D56</f>
        <v>12.439186800182165</v>
      </c>
      <c r="P56" s="9">
        <f>SUM($H$11:H56)/N56</f>
        <v>2.5717063684978108</v>
      </c>
    </row>
    <row r="57" spans="2:16" x14ac:dyDescent="0.4">
      <c r="C57" s="3" t="s">
        <v>1</v>
      </c>
      <c r="D57" s="2">
        <v>47</v>
      </c>
      <c r="E57" s="2">
        <v>892</v>
      </c>
      <c r="G57" s="8">
        <f t="shared" si="5"/>
        <v>995</v>
      </c>
      <c r="H57" s="8">
        <f t="shared" si="6"/>
        <v>-103</v>
      </c>
      <c r="I57" s="9">
        <f t="shared" si="7"/>
        <v>103</v>
      </c>
      <c r="J57" s="9">
        <f t="shared" si="3"/>
        <v>10609</v>
      </c>
      <c r="K57" s="9">
        <f t="shared" si="8"/>
        <v>11.547085201793722</v>
      </c>
      <c r="L57" s="9">
        <f>SUM($H$11:H57)</f>
        <v>203.66666666666652</v>
      </c>
      <c r="M57" s="9">
        <f>SUM($J$11:J57)/D57</f>
        <v>22039.770685579202</v>
      </c>
      <c r="N57" s="9">
        <f>SUM($I$11:I57)/D57</f>
        <v>118.90070921985817</v>
      </c>
      <c r="O57" s="9">
        <f>SUM($K$11:K57)/D57</f>
        <v>12.420205915110071</v>
      </c>
      <c r="P57" s="9">
        <f>SUM($H$11:H57)/N57</f>
        <v>1.7129138085296733</v>
      </c>
    </row>
    <row r="58" spans="2:16" x14ac:dyDescent="0.4">
      <c r="C58" s="3" t="s">
        <v>2</v>
      </c>
      <c r="D58" s="2">
        <v>48</v>
      </c>
      <c r="E58" s="2">
        <v>997</v>
      </c>
      <c r="G58" s="8">
        <f t="shared" si="5"/>
        <v>925.66666666666663</v>
      </c>
      <c r="H58" s="8">
        <f t="shared" si="6"/>
        <v>71.333333333333371</v>
      </c>
      <c r="I58" s="9">
        <f t="shared" si="7"/>
        <v>71.333333333333371</v>
      </c>
      <c r="J58" s="9">
        <f t="shared" si="3"/>
        <v>5088.4444444444498</v>
      </c>
      <c r="K58" s="9">
        <f t="shared" si="8"/>
        <v>7.154797726512875</v>
      </c>
      <c r="L58" s="9">
        <f>SUM($H$11:H58)</f>
        <v>274.99999999999989</v>
      </c>
      <c r="M58" s="9">
        <f>SUM($J$11:J58)/D58</f>
        <v>21686.618055555562</v>
      </c>
      <c r="N58" s="9">
        <f>SUM($I$11:I58)/D58</f>
        <v>117.90972222222223</v>
      </c>
      <c r="O58" s="9">
        <f>SUM($K$11:K58)/D58</f>
        <v>12.310509911180963</v>
      </c>
      <c r="P58" s="9">
        <f>SUM($H$11:H58)/N58</f>
        <v>2.3322928323222794</v>
      </c>
    </row>
    <row r="59" spans="2:16" x14ac:dyDescent="0.4">
      <c r="C59" s="3" t="s">
        <v>3</v>
      </c>
      <c r="D59" s="2">
        <v>49</v>
      </c>
      <c r="E59" s="2">
        <v>1118</v>
      </c>
      <c r="G59" s="8">
        <f t="shared" si="5"/>
        <v>925.33333333333337</v>
      </c>
      <c r="H59" s="8">
        <f t="shared" si="6"/>
        <v>192.66666666666663</v>
      </c>
      <c r="I59" s="9">
        <f t="shared" si="7"/>
        <v>192.66666666666663</v>
      </c>
      <c r="J59" s="9">
        <f t="shared" si="3"/>
        <v>37120.444444444431</v>
      </c>
      <c r="K59" s="9">
        <f t="shared" si="8"/>
        <v>17.233154442456762</v>
      </c>
      <c r="L59" s="9">
        <f>SUM($H$11:H59)</f>
        <v>467.66666666666652</v>
      </c>
      <c r="M59" s="9">
        <f>SUM($J$11:J59)/D59</f>
        <v>22001.594104308399</v>
      </c>
      <c r="N59" s="9">
        <f>SUM($I$11:I59)/D59</f>
        <v>119.43537414965988</v>
      </c>
      <c r="O59" s="9">
        <f>SUM($K$11:K59)/D59</f>
        <v>12.410972044472306</v>
      </c>
      <c r="P59" s="9">
        <f>SUM($H$11:H59)/N59</f>
        <v>3.9156461810104215</v>
      </c>
    </row>
    <row r="60" spans="2:16" x14ac:dyDescent="0.4">
      <c r="C60" s="3" t="s">
        <v>4</v>
      </c>
      <c r="D60" s="2">
        <v>50</v>
      </c>
      <c r="E60" s="2">
        <v>1197</v>
      </c>
      <c r="G60" s="8">
        <f t="shared" si="5"/>
        <v>1002.3333333333334</v>
      </c>
      <c r="H60" s="8">
        <f t="shared" si="6"/>
        <v>194.66666666666663</v>
      </c>
      <c r="I60" s="9">
        <f t="shared" si="7"/>
        <v>194.66666666666663</v>
      </c>
      <c r="J60" s="9">
        <f t="shared" si="3"/>
        <v>37895.111111111095</v>
      </c>
      <c r="K60" s="9">
        <f t="shared" si="8"/>
        <v>16.262879420774155</v>
      </c>
      <c r="L60" s="9">
        <f>SUM($H$11:H60)</f>
        <v>662.33333333333314</v>
      </c>
      <c r="M60" s="9">
        <f>SUM($J$11:J60)/D60</f>
        <v>22319.464444444449</v>
      </c>
      <c r="N60" s="9">
        <f>SUM($I$11:I60)/D60</f>
        <v>120.94000000000001</v>
      </c>
      <c r="O60" s="9">
        <f>SUM($K$11:K60)/D60</f>
        <v>12.488010191998344</v>
      </c>
      <c r="P60" s="9">
        <f>SUM($H$11:H60)/N60</f>
        <v>5.4765448431729213</v>
      </c>
    </row>
    <row r="61" spans="2:16" x14ac:dyDescent="0.4">
      <c r="B61" s="2">
        <v>2010</v>
      </c>
      <c r="C61" s="3" t="s">
        <v>5</v>
      </c>
      <c r="D61" s="2">
        <v>51</v>
      </c>
      <c r="E61" s="2">
        <v>1256</v>
      </c>
      <c r="G61" s="8">
        <f t="shared" si="5"/>
        <v>1104</v>
      </c>
      <c r="H61" s="8">
        <f t="shared" si="6"/>
        <v>152</v>
      </c>
      <c r="I61" s="9">
        <f t="shared" si="7"/>
        <v>152</v>
      </c>
      <c r="J61" s="9">
        <f t="shared" si="3"/>
        <v>23104</v>
      </c>
      <c r="K61" s="9">
        <f t="shared" si="8"/>
        <v>12.101910828025478</v>
      </c>
      <c r="L61" s="9">
        <f>SUM($H$11:H61)</f>
        <v>814.33333333333314</v>
      </c>
      <c r="M61" s="9">
        <f>SUM($J$11:J61)/D61</f>
        <v>22334.847494553382</v>
      </c>
      <c r="N61" s="9">
        <f>SUM($I$11:I61)/D61</f>
        <v>121.54901960784315</v>
      </c>
      <c r="O61" s="9">
        <f>SUM($K$11:K61)/D61</f>
        <v>12.48043961623417</v>
      </c>
      <c r="P61" s="9">
        <f>SUM($H$11:H61)/N61</f>
        <v>6.699628972414903</v>
      </c>
    </row>
    <row r="62" spans="2:16" x14ac:dyDescent="0.4">
      <c r="C62" s="3" t="s">
        <v>6</v>
      </c>
      <c r="D62" s="2">
        <v>52</v>
      </c>
      <c r="E62" s="2">
        <v>1202</v>
      </c>
      <c r="G62" s="8">
        <f t="shared" si="5"/>
        <v>1190.3333333333333</v>
      </c>
      <c r="H62" s="8">
        <f t="shared" si="6"/>
        <v>11.666666666666742</v>
      </c>
      <c r="I62" s="9">
        <f t="shared" si="7"/>
        <v>11.666666666666742</v>
      </c>
      <c r="J62" s="9">
        <f t="shared" si="3"/>
        <v>136.11111111111288</v>
      </c>
      <c r="K62" s="9">
        <f t="shared" si="8"/>
        <v>0.97060454797560247</v>
      </c>
      <c r="L62" s="9">
        <f>SUM($H$11:H62)</f>
        <v>825.99999999999989</v>
      </c>
      <c r="M62" s="9">
        <f>SUM($J$11:J62)/D62</f>
        <v>21907.948717948722</v>
      </c>
      <c r="N62" s="9">
        <f>SUM($I$11:I62)/D62</f>
        <v>119.43589743589746</v>
      </c>
      <c r="O62" s="9">
        <f>SUM($K$11:K62)/D62</f>
        <v>12.259096634152275</v>
      </c>
      <c r="P62" s="9">
        <f>SUM($H$11:H62)/N62</f>
        <v>6.9158437097466701</v>
      </c>
    </row>
    <row r="63" spans="2:16" x14ac:dyDescent="0.4">
      <c r="C63" s="3" t="s">
        <v>7</v>
      </c>
      <c r="D63" s="2">
        <v>53</v>
      </c>
      <c r="E63" s="2">
        <v>1170</v>
      </c>
      <c r="G63" s="8">
        <f t="shared" si="5"/>
        <v>1218.3333333333333</v>
      </c>
      <c r="H63" s="8">
        <f t="shared" si="6"/>
        <v>-48.333333333333258</v>
      </c>
      <c r="I63" s="9">
        <f t="shared" si="7"/>
        <v>48.333333333333258</v>
      </c>
      <c r="J63" s="9">
        <f t="shared" si="3"/>
        <v>2336.1111111111036</v>
      </c>
      <c r="K63" s="9">
        <f t="shared" si="8"/>
        <v>4.1310541310541247</v>
      </c>
      <c r="L63" s="9">
        <f>SUM($H$11:H63)</f>
        <v>777.66666666666663</v>
      </c>
      <c r="M63" s="9">
        <f>SUM($J$11:J63)/D63</f>
        <v>21538.668763102727</v>
      </c>
      <c r="N63" s="9">
        <f>SUM($I$11:I63)/D63</f>
        <v>118.09433962264153</v>
      </c>
      <c r="O63" s="9">
        <f>SUM($K$11:K63)/D63</f>
        <v>12.105737341640989</v>
      </c>
      <c r="P63" s="9">
        <f>SUM($H$11:H63)/N63</f>
        <v>6.5851307450604448</v>
      </c>
    </row>
    <row r="64" spans="2:16" x14ac:dyDescent="0.4">
      <c r="C64" s="3" t="s">
        <v>8</v>
      </c>
      <c r="D64" s="2">
        <v>54</v>
      </c>
      <c r="E64" s="2">
        <v>982</v>
      </c>
      <c r="G64" s="8">
        <f t="shared" si="5"/>
        <v>1209.3333333333333</v>
      </c>
      <c r="H64" s="8">
        <f t="shared" si="6"/>
        <v>-227.33333333333326</v>
      </c>
      <c r="I64" s="9">
        <f t="shared" si="7"/>
        <v>227.33333333333326</v>
      </c>
      <c r="J64" s="9">
        <f t="shared" si="3"/>
        <v>51680.444444444409</v>
      </c>
      <c r="K64" s="9">
        <f t="shared" si="8"/>
        <v>23.150033944331287</v>
      </c>
      <c r="L64" s="9">
        <f>SUM($H$11:H64)</f>
        <v>550.33333333333337</v>
      </c>
      <c r="M64" s="9">
        <f>SUM($J$11:J64)/D64</f>
        <v>22096.849794238686</v>
      </c>
      <c r="N64" s="9">
        <f>SUM($I$11:I64)/D64</f>
        <v>120.11728395061729</v>
      </c>
      <c r="O64" s="9">
        <f>SUM($K$11:K64)/D64</f>
        <v>12.310261352801922</v>
      </c>
      <c r="P64" s="9">
        <f>SUM($H$11:H64)/N64</f>
        <v>4.5816331774500227</v>
      </c>
    </row>
    <row r="65" spans="3:16" x14ac:dyDescent="0.4">
      <c r="C65" s="3" t="s">
        <v>9</v>
      </c>
      <c r="D65" s="2">
        <v>55</v>
      </c>
      <c r="E65" s="2">
        <v>1297</v>
      </c>
      <c r="G65" s="8">
        <f t="shared" si="5"/>
        <v>1118</v>
      </c>
      <c r="H65" s="8">
        <f t="shared" si="6"/>
        <v>179</v>
      </c>
      <c r="I65" s="9">
        <f t="shared" si="7"/>
        <v>179</v>
      </c>
      <c r="J65" s="9">
        <f t="shared" si="3"/>
        <v>32041</v>
      </c>
      <c r="K65" s="9">
        <f t="shared" si="8"/>
        <v>13.801079414032383</v>
      </c>
      <c r="L65" s="9">
        <f>SUM($H$11:H65)</f>
        <v>729.33333333333337</v>
      </c>
      <c r="M65" s="9">
        <f>SUM($J$11:J65)/D65</f>
        <v>22277.652525252528</v>
      </c>
      <c r="N65" s="9">
        <f>SUM($I$11:I65)/D65</f>
        <v>121.1878787878788</v>
      </c>
      <c r="O65" s="9">
        <f>SUM($K$11:K65)/D65</f>
        <v>12.337367135733386</v>
      </c>
      <c r="P65" s="9">
        <f>SUM($H$11:H65)/N65</f>
        <v>6.018203640728145</v>
      </c>
    </row>
    <row r="66" spans="3:16" x14ac:dyDescent="0.4">
      <c r="C66" s="3" t="s">
        <v>10</v>
      </c>
      <c r="D66" s="2">
        <v>56</v>
      </c>
      <c r="E66" s="2">
        <v>1163</v>
      </c>
      <c r="G66" s="8">
        <f t="shared" si="5"/>
        <v>1149.6666666666667</v>
      </c>
      <c r="H66" s="8">
        <f t="shared" si="6"/>
        <v>13.333333333333258</v>
      </c>
      <c r="I66" s="9">
        <f t="shared" si="7"/>
        <v>13.333333333333258</v>
      </c>
      <c r="J66" s="9">
        <f t="shared" si="3"/>
        <v>177.77777777777575</v>
      </c>
      <c r="K66" s="9">
        <f t="shared" si="8"/>
        <v>1.1464603038119741</v>
      </c>
      <c r="L66" s="9">
        <f>SUM($H$11:H66)</f>
        <v>742.66666666666663</v>
      </c>
      <c r="M66" s="9">
        <f>SUM($J$11:J66)/D66</f>
        <v>21883.011904761905</v>
      </c>
      <c r="N66" s="9">
        <f>SUM($I$11:I66)/D66</f>
        <v>119.26190476190477</v>
      </c>
      <c r="O66" s="9">
        <f>SUM($K$11:K66)/D66</f>
        <v>12.137529513734789</v>
      </c>
      <c r="P66" s="9">
        <f>SUM($H$11:H66)/N66</f>
        <v>6.2271910560990209</v>
      </c>
    </row>
    <row r="67" spans="3:16" x14ac:dyDescent="0.4">
      <c r="C67" s="3" t="s">
        <v>11</v>
      </c>
      <c r="D67" s="2">
        <v>57</v>
      </c>
      <c r="E67" s="2">
        <v>1053</v>
      </c>
      <c r="G67" s="8">
        <f t="shared" si="5"/>
        <v>1147.3333333333333</v>
      </c>
      <c r="H67" s="8">
        <f t="shared" si="6"/>
        <v>-94.333333333333258</v>
      </c>
      <c r="I67" s="9">
        <f t="shared" si="7"/>
        <v>94.333333333333258</v>
      </c>
      <c r="J67" s="9">
        <f t="shared" si="3"/>
        <v>8898.7777777777628</v>
      </c>
      <c r="K67" s="9">
        <f t="shared" si="8"/>
        <v>8.9585311807533952</v>
      </c>
      <c r="L67" s="9">
        <f>SUM($H$11:H67)</f>
        <v>648.33333333333337</v>
      </c>
      <c r="M67" s="4">
        <f>SUM($J$11:J67)/D67</f>
        <v>21655.218323586745</v>
      </c>
      <c r="N67" s="4">
        <f>SUM($I$11:I67)/D67</f>
        <v>118.82456140350877</v>
      </c>
      <c r="O67" s="4">
        <f>SUM($K$11:K67)/D67</f>
        <v>12.081757613156167</v>
      </c>
      <c r="P67" s="4">
        <f>SUM($H$11:H67)/N67</f>
        <v>5.4562232393326449</v>
      </c>
    </row>
    <row r="68" spans="3:16" x14ac:dyDescent="0.4">
      <c r="D68" s="2">
        <v>58</v>
      </c>
      <c r="G68" s="6">
        <f t="shared" si="5"/>
        <v>1171</v>
      </c>
      <c r="H68" s="8"/>
      <c r="I68" s="9"/>
      <c r="J68" s="9"/>
      <c r="K68" s="9"/>
      <c r="M68" s="9"/>
      <c r="N68" s="9"/>
      <c r="O68" s="9"/>
      <c r="P68" s="9"/>
    </row>
    <row r="69" spans="3:16" ht="13.5" thickBot="1" x14ac:dyDescent="0.45">
      <c r="F69" s="11" t="s">
        <v>35</v>
      </c>
      <c r="G69" s="12">
        <f>1.25*N67</f>
        <v>148.53070175438597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B69"/>
  <sheetViews>
    <sheetView workbookViewId="0">
      <selection activeCell="J4" sqref="J4"/>
    </sheetView>
  </sheetViews>
  <sheetFormatPr defaultRowHeight="13.15" x14ac:dyDescent="0.4"/>
  <cols>
    <col min="1" max="1" width="9.06640625" style="2"/>
    <col min="2" max="2" width="9.1328125" style="2" bestFit="1" customWidth="1"/>
    <col min="3" max="3" width="9.06640625" style="2"/>
    <col min="4" max="4" width="9.1328125" style="2" bestFit="1" customWidth="1"/>
    <col min="5" max="5" width="9.06640625" style="2"/>
    <col min="6" max="6" width="14.59765625" style="2" bestFit="1" customWidth="1"/>
    <col min="7" max="7" width="10.265625" style="2" bestFit="1" customWidth="1"/>
    <col min="8" max="9" width="9.06640625" style="2"/>
    <col min="10" max="10" width="14.53125" style="2" bestFit="1" customWidth="1"/>
    <col min="11" max="11" width="10.19921875" style="2" bestFit="1" customWidth="1"/>
    <col min="12" max="16384" width="9.06640625" style="2"/>
  </cols>
  <sheetData>
    <row r="5" spans="2:28" ht="14.25" x14ac:dyDescent="0.45">
      <c r="M5" s="20">
        <v>1270.9560262588816</v>
      </c>
    </row>
    <row r="6" spans="2:28" ht="14.25" x14ac:dyDescent="0.45">
      <c r="M6" s="20">
        <v>0.29738068461259914</v>
      </c>
      <c r="R6" t="s">
        <v>40</v>
      </c>
      <c r="S6"/>
      <c r="T6"/>
      <c r="U6"/>
      <c r="V6"/>
      <c r="W6"/>
      <c r="X6"/>
      <c r="Y6"/>
      <c r="Z6"/>
      <c r="AA6"/>
      <c r="AB6"/>
    </row>
    <row r="7" spans="2:28" ht="14.65" thickBot="1" x14ac:dyDescent="0.5">
      <c r="B7" s="2" t="s">
        <v>19</v>
      </c>
      <c r="C7" s="2" t="s">
        <v>18</v>
      </c>
      <c r="D7" s="3" t="s">
        <v>20</v>
      </c>
      <c r="E7" s="3" t="s">
        <v>12</v>
      </c>
      <c r="F7" s="2" t="s">
        <v>21</v>
      </c>
      <c r="G7" s="2" t="s">
        <v>22</v>
      </c>
      <c r="J7" s="33" t="s">
        <v>71</v>
      </c>
      <c r="K7" s="34" t="s">
        <v>72</v>
      </c>
      <c r="L7" s="34"/>
      <c r="M7" s="21">
        <v>5.4847228291862429</v>
      </c>
      <c r="R7"/>
      <c r="S7"/>
      <c r="T7"/>
      <c r="U7"/>
      <c r="V7"/>
      <c r="W7"/>
      <c r="X7"/>
      <c r="Y7"/>
      <c r="Z7"/>
      <c r="AA7"/>
      <c r="AB7"/>
    </row>
    <row r="8" spans="2:28" ht="14.25" x14ac:dyDescent="0.45">
      <c r="C8" s="3" t="s">
        <v>0</v>
      </c>
      <c r="D8" s="2">
        <v>779</v>
      </c>
      <c r="E8" s="30" t="s">
        <v>13</v>
      </c>
      <c r="J8" s="31" t="s">
        <v>21</v>
      </c>
      <c r="K8" s="32" t="s">
        <v>22</v>
      </c>
      <c r="L8" s="32" t="s">
        <v>12</v>
      </c>
      <c r="M8" s="2" t="s">
        <v>23</v>
      </c>
      <c r="R8" s="23" t="s">
        <v>41</v>
      </c>
      <c r="S8" s="23"/>
      <c r="T8"/>
      <c r="U8"/>
      <c r="V8"/>
      <c r="W8"/>
      <c r="X8"/>
      <c r="Y8"/>
      <c r="Z8"/>
      <c r="AA8"/>
      <c r="AB8"/>
    </row>
    <row r="9" spans="2:28" ht="14.25" x14ac:dyDescent="0.45">
      <c r="C9" s="3" t="s">
        <v>1</v>
      </c>
      <c r="D9" s="2">
        <v>802</v>
      </c>
      <c r="E9" s="30"/>
      <c r="J9" s="31">
        <v>2399</v>
      </c>
      <c r="K9" s="32">
        <v>3832</v>
      </c>
      <c r="L9" s="32">
        <v>1</v>
      </c>
      <c r="M9" s="2">
        <f>$M$6*K9+L9*$M$7+$M$5</f>
        <v>2416.0035325235476</v>
      </c>
      <c r="R9" s="20" t="s">
        <v>42</v>
      </c>
      <c r="S9" s="20">
        <v>0.92630451761361676</v>
      </c>
      <c r="T9"/>
      <c r="U9"/>
      <c r="V9"/>
      <c r="W9"/>
      <c r="X9"/>
      <c r="Y9"/>
      <c r="Z9"/>
      <c r="AA9"/>
      <c r="AB9"/>
    </row>
    <row r="10" spans="2:28" ht="14.25" x14ac:dyDescent="0.45">
      <c r="C10" s="3" t="s">
        <v>2</v>
      </c>
      <c r="D10" s="2">
        <v>818</v>
      </c>
      <c r="E10" s="30"/>
      <c r="F10" s="2">
        <f>D8+D9+D10</f>
        <v>2399</v>
      </c>
      <c r="G10" s="2">
        <v>3832</v>
      </c>
      <c r="H10" s="2">
        <v>1</v>
      </c>
      <c r="J10" s="31">
        <v>2688</v>
      </c>
      <c r="K10" s="32">
        <v>5032</v>
      </c>
      <c r="L10" s="32">
        <v>2</v>
      </c>
      <c r="M10" s="2">
        <f t="shared" ref="M10:M28" si="0">$M$6*K10+L10*$M$7+$M$5</f>
        <v>2778.3450768878529</v>
      </c>
      <c r="R10" s="20" t="s">
        <v>43</v>
      </c>
      <c r="S10" s="20">
        <v>0.85804005935139527</v>
      </c>
      <c r="T10"/>
      <c r="U10"/>
      <c r="V10"/>
      <c r="W10"/>
      <c r="X10"/>
      <c r="Y10"/>
      <c r="Z10"/>
      <c r="AA10"/>
      <c r="AB10"/>
    </row>
    <row r="11" spans="2:28" ht="14.25" x14ac:dyDescent="0.45">
      <c r="C11" s="3" t="s">
        <v>3</v>
      </c>
      <c r="D11" s="2">
        <v>888</v>
      </c>
      <c r="E11" s="30" t="s">
        <v>14</v>
      </c>
      <c r="J11" s="31">
        <v>2319</v>
      </c>
      <c r="K11" s="32">
        <v>3947</v>
      </c>
      <c r="L11" s="32">
        <v>3</v>
      </c>
      <c r="M11" s="2">
        <f t="shared" si="0"/>
        <v>2461.1717569123693</v>
      </c>
      <c r="R11" s="20" t="s">
        <v>44</v>
      </c>
      <c r="S11" s="20">
        <v>0.84133888986332417</v>
      </c>
      <c r="T11"/>
      <c r="U11"/>
      <c r="V11"/>
      <c r="W11"/>
      <c r="X11"/>
      <c r="Y11"/>
      <c r="Z11"/>
      <c r="AA11"/>
      <c r="AB11"/>
    </row>
    <row r="12" spans="2:28" ht="14.25" x14ac:dyDescent="0.45">
      <c r="C12" s="3" t="s">
        <v>4</v>
      </c>
      <c r="D12" s="2">
        <v>898</v>
      </c>
      <c r="E12" s="30"/>
      <c r="J12" s="31">
        <v>2208</v>
      </c>
      <c r="K12" s="32">
        <v>3291</v>
      </c>
      <c r="L12" s="32">
        <v>4</v>
      </c>
      <c r="M12" s="2">
        <f t="shared" si="0"/>
        <v>2271.5747506356902</v>
      </c>
      <c r="R12" s="20" t="s">
        <v>45</v>
      </c>
      <c r="S12" s="20">
        <v>184.24406874310668</v>
      </c>
      <c r="T12"/>
      <c r="U12"/>
      <c r="V12"/>
      <c r="W12"/>
      <c r="X12"/>
      <c r="Y12"/>
      <c r="Z12"/>
      <c r="AA12"/>
      <c r="AB12"/>
    </row>
    <row r="13" spans="2:28" ht="14.65" thickBot="1" x14ac:dyDescent="0.5">
      <c r="B13" s="2">
        <v>2006</v>
      </c>
      <c r="C13" s="3" t="s">
        <v>5</v>
      </c>
      <c r="D13" s="2">
        <v>902</v>
      </c>
      <c r="E13" s="30"/>
      <c r="F13" s="2">
        <f>D11+D12+D13</f>
        <v>2688</v>
      </c>
      <c r="G13" s="2">
        <v>5032</v>
      </c>
      <c r="H13" s="2">
        <v>2</v>
      </c>
      <c r="J13" s="31">
        <v>2455</v>
      </c>
      <c r="K13" s="32">
        <v>4007</v>
      </c>
      <c r="L13" s="32">
        <v>5</v>
      </c>
      <c r="M13" s="2">
        <f t="shared" si="0"/>
        <v>2489.9840436474979</v>
      </c>
      <c r="R13" s="21" t="s">
        <v>46</v>
      </c>
      <c r="S13" s="21">
        <v>20</v>
      </c>
      <c r="T13"/>
      <c r="U13"/>
      <c r="V13"/>
      <c r="W13"/>
      <c r="X13"/>
      <c r="Y13"/>
      <c r="Z13"/>
      <c r="AA13"/>
      <c r="AB13"/>
    </row>
    <row r="14" spans="2:28" ht="14.25" x14ac:dyDescent="0.45">
      <c r="C14" s="3" t="s">
        <v>6</v>
      </c>
      <c r="D14" s="2">
        <v>916</v>
      </c>
      <c r="E14" s="30" t="s">
        <v>15</v>
      </c>
      <c r="J14" s="31">
        <v>3184</v>
      </c>
      <c r="K14" s="32">
        <v>5903</v>
      </c>
      <c r="L14" s="32">
        <v>6</v>
      </c>
      <c r="M14" s="2">
        <f t="shared" si="0"/>
        <v>3059.3025445021717</v>
      </c>
      <c r="R14"/>
      <c r="S14"/>
      <c r="T14"/>
      <c r="U14"/>
      <c r="V14"/>
      <c r="W14"/>
      <c r="X14"/>
      <c r="Y14"/>
      <c r="Z14"/>
      <c r="AA14"/>
      <c r="AB14"/>
    </row>
    <row r="15" spans="2:28" ht="14.65" thickBot="1" x14ac:dyDescent="0.5">
      <c r="C15" s="3" t="s">
        <v>7</v>
      </c>
      <c r="D15" s="2">
        <v>708</v>
      </c>
      <c r="E15" s="30"/>
      <c r="J15" s="31">
        <v>2802</v>
      </c>
      <c r="K15" s="32">
        <v>4274</v>
      </c>
      <c r="L15" s="32">
        <v>7</v>
      </c>
      <c r="M15" s="2">
        <f t="shared" si="0"/>
        <v>2580.3541320974341</v>
      </c>
      <c r="R15" t="s">
        <v>47</v>
      </c>
      <c r="S15"/>
      <c r="T15"/>
      <c r="U15"/>
      <c r="V15"/>
      <c r="W15"/>
      <c r="X15"/>
      <c r="Y15"/>
      <c r="Z15"/>
      <c r="AA15"/>
      <c r="AB15"/>
    </row>
    <row r="16" spans="2:28" ht="14.25" x14ac:dyDescent="0.45">
      <c r="C16" s="3" t="s">
        <v>8</v>
      </c>
      <c r="D16" s="2">
        <v>695</v>
      </c>
      <c r="E16" s="30"/>
      <c r="F16" s="2">
        <f>D14+D15+D16</f>
        <v>2319</v>
      </c>
      <c r="G16" s="2">
        <v>3947</v>
      </c>
      <c r="H16" s="2">
        <v>3</v>
      </c>
      <c r="J16" s="31">
        <v>2343</v>
      </c>
      <c r="K16" s="32">
        <v>3692</v>
      </c>
      <c r="L16" s="32">
        <v>8</v>
      </c>
      <c r="M16" s="2">
        <f t="shared" si="0"/>
        <v>2412.7632964820878</v>
      </c>
      <c r="R16" s="22"/>
      <c r="S16" s="22" t="s">
        <v>52</v>
      </c>
      <c r="T16" s="22" t="s">
        <v>53</v>
      </c>
      <c r="U16" s="22" t="s">
        <v>54</v>
      </c>
      <c r="V16" s="22" t="s">
        <v>55</v>
      </c>
      <c r="W16" s="22" t="s">
        <v>56</v>
      </c>
      <c r="X16"/>
      <c r="Y16"/>
      <c r="Z16"/>
      <c r="AA16"/>
      <c r="AB16"/>
    </row>
    <row r="17" spans="2:28" ht="14.25" x14ac:dyDescent="0.45">
      <c r="C17" s="3" t="s">
        <v>9</v>
      </c>
      <c r="D17" s="2">
        <v>708</v>
      </c>
      <c r="E17" s="30" t="s">
        <v>16</v>
      </c>
      <c r="J17" s="31">
        <v>2675</v>
      </c>
      <c r="K17" s="32">
        <v>4826</v>
      </c>
      <c r="L17" s="32">
        <v>9</v>
      </c>
      <c r="M17" s="2">
        <f t="shared" si="0"/>
        <v>2755.4777156619612</v>
      </c>
      <c r="R17" s="20" t="s">
        <v>48</v>
      </c>
      <c r="S17" s="20">
        <v>2</v>
      </c>
      <c r="T17" s="20">
        <v>3488009.8932607523</v>
      </c>
      <c r="U17" s="20">
        <v>1744004.9466303762</v>
      </c>
      <c r="V17" s="20">
        <v>51.376046447780361</v>
      </c>
      <c r="W17" s="20">
        <v>6.2145455760058798E-8</v>
      </c>
      <c r="X17"/>
      <c r="Y17"/>
      <c r="Z17"/>
      <c r="AA17"/>
      <c r="AB17"/>
    </row>
    <row r="18" spans="2:28" ht="14.25" x14ac:dyDescent="0.45">
      <c r="C18" s="3" t="s">
        <v>10</v>
      </c>
      <c r="D18" s="2">
        <v>716</v>
      </c>
      <c r="E18" s="30"/>
      <c r="J18" s="31">
        <v>3477</v>
      </c>
      <c r="K18" s="32">
        <v>6492</v>
      </c>
      <c r="L18" s="32">
        <v>10</v>
      </c>
      <c r="M18" s="2">
        <f t="shared" si="0"/>
        <v>3256.3986590557379</v>
      </c>
      <c r="R18" s="20" t="s">
        <v>49</v>
      </c>
      <c r="S18" s="20">
        <v>17</v>
      </c>
      <c r="T18" s="20">
        <v>577079.90673924854</v>
      </c>
      <c r="U18" s="20">
        <v>33945.876867014624</v>
      </c>
      <c r="V18" s="20"/>
      <c r="W18" s="20"/>
      <c r="X18"/>
      <c r="Y18"/>
      <c r="Z18"/>
      <c r="AA18"/>
      <c r="AB18"/>
    </row>
    <row r="19" spans="2:28" ht="14.65" thickBot="1" x14ac:dyDescent="0.5">
      <c r="C19" s="3" t="s">
        <v>11</v>
      </c>
      <c r="D19" s="2">
        <v>784</v>
      </c>
      <c r="E19" s="30"/>
      <c r="F19" s="2">
        <f t="shared" ref="F19" si="1">D17+D18+D19</f>
        <v>2208</v>
      </c>
      <c r="G19" s="2">
        <v>3291</v>
      </c>
      <c r="H19" s="2">
        <v>4</v>
      </c>
      <c r="J19" s="31">
        <v>2918</v>
      </c>
      <c r="K19" s="32">
        <v>4765</v>
      </c>
      <c r="L19" s="32">
        <v>11</v>
      </c>
      <c r="M19" s="2">
        <f t="shared" si="0"/>
        <v>2748.306939558965</v>
      </c>
      <c r="R19" s="21" t="s">
        <v>50</v>
      </c>
      <c r="S19" s="21">
        <v>19</v>
      </c>
      <c r="T19" s="21">
        <v>4065089.8000000007</v>
      </c>
      <c r="U19" s="21"/>
      <c r="V19" s="21"/>
      <c r="W19" s="21"/>
      <c r="X19"/>
      <c r="Y19"/>
      <c r="Z19"/>
      <c r="AA19"/>
      <c r="AB19"/>
    </row>
    <row r="20" spans="2:28" ht="14.65" thickBot="1" x14ac:dyDescent="0.5">
      <c r="C20" s="3" t="s">
        <v>0</v>
      </c>
      <c r="D20" s="2">
        <v>845</v>
      </c>
      <c r="E20" s="30" t="s">
        <v>13</v>
      </c>
      <c r="J20" s="31">
        <v>2814</v>
      </c>
      <c r="K20" s="32">
        <v>4972</v>
      </c>
      <c r="L20" s="32">
        <v>12</v>
      </c>
      <c r="M20" s="2">
        <f t="shared" si="0"/>
        <v>2815.3494641029592</v>
      </c>
      <c r="R20"/>
      <c r="S20"/>
      <c r="T20"/>
      <c r="U20"/>
      <c r="V20"/>
      <c r="W20"/>
      <c r="X20"/>
      <c r="Y20"/>
      <c r="Z20"/>
      <c r="AA20"/>
      <c r="AB20"/>
    </row>
    <row r="21" spans="2:28" ht="14.25" x14ac:dyDescent="0.45">
      <c r="C21" s="3" t="s">
        <v>1</v>
      </c>
      <c r="D21" s="2">
        <v>739</v>
      </c>
      <c r="E21" s="30"/>
      <c r="J21" s="31">
        <v>2874</v>
      </c>
      <c r="K21" s="32">
        <v>5411</v>
      </c>
      <c r="L21" s="32">
        <v>13</v>
      </c>
      <c r="M21" s="2">
        <f t="shared" si="0"/>
        <v>2951.3843074770766</v>
      </c>
      <c r="R21" s="22"/>
      <c r="S21" s="22" t="s">
        <v>57</v>
      </c>
      <c r="T21" s="22" t="s">
        <v>45</v>
      </c>
      <c r="U21" s="22" t="s">
        <v>58</v>
      </c>
      <c r="V21" s="22" t="s">
        <v>59</v>
      </c>
      <c r="W21" s="22" t="s">
        <v>60</v>
      </c>
      <c r="X21" s="22" t="s">
        <v>61</v>
      </c>
      <c r="Y21" s="22" t="s">
        <v>62</v>
      </c>
      <c r="Z21" s="22" t="s">
        <v>63</v>
      </c>
      <c r="AA21"/>
      <c r="AB21"/>
    </row>
    <row r="22" spans="2:28" ht="14.25" x14ac:dyDescent="0.45">
      <c r="C22" s="3" t="s">
        <v>2</v>
      </c>
      <c r="D22" s="2">
        <v>871</v>
      </c>
      <c r="E22" s="30"/>
      <c r="F22" s="2">
        <f t="shared" ref="F22" si="2">D20+D21+D22</f>
        <v>2455</v>
      </c>
      <c r="G22" s="2">
        <v>4007</v>
      </c>
      <c r="H22" s="2">
        <v>5</v>
      </c>
      <c r="J22" s="31">
        <v>3774</v>
      </c>
      <c r="K22" s="32">
        <v>7678</v>
      </c>
      <c r="L22" s="32">
        <v>14</v>
      </c>
      <c r="M22" s="2">
        <f t="shared" si="0"/>
        <v>3631.0310423230253</v>
      </c>
      <c r="R22" s="20" t="s">
        <v>51</v>
      </c>
      <c r="S22" s="20">
        <v>1270.9560262588816</v>
      </c>
      <c r="T22" s="20">
        <v>189.02741433482913</v>
      </c>
      <c r="U22" s="20">
        <v>6.7236597968144682</v>
      </c>
      <c r="V22" s="20">
        <v>3.5690231987614942E-6</v>
      </c>
      <c r="W22" s="20">
        <v>872.14304285770618</v>
      </c>
      <c r="X22" s="20">
        <v>1669.769009660057</v>
      </c>
      <c r="Y22" s="20">
        <v>872.14304285770618</v>
      </c>
      <c r="Z22" s="20">
        <v>1669.769009660057</v>
      </c>
      <c r="AA22"/>
      <c r="AB22"/>
    </row>
    <row r="23" spans="2:28" ht="14.25" x14ac:dyDescent="0.45">
      <c r="C23" s="3" t="s">
        <v>3</v>
      </c>
      <c r="D23" s="2">
        <v>927</v>
      </c>
      <c r="E23" s="30" t="s">
        <v>14</v>
      </c>
      <c r="J23" s="31">
        <v>3247</v>
      </c>
      <c r="K23" s="32">
        <v>5774</v>
      </c>
      <c r="L23" s="32">
        <v>15</v>
      </c>
      <c r="M23" s="2">
        <f t="shared" si="0"/>
        <v>3070.302941649823</v>
      </c>
      <c r="R23" s="20" t="s">
        <v>64</v>
      </c>
      <c r="S23" s="20">
        <v>0.29738068461259914</v>
      </c>
      <c r="T23" s="20">
        <v>4.7451825268845518E-2</v>
      </c>
      <c r="U23" s="20">
        <v>6.2670020157864048</v>
      </c>
      <c r="V23" s="20">
        <v>8.5135362471147516E-6</v>
      </c>
      <c r="W23" s="20">
        <v>0.19726608446376426</v>
      </c>
      <c r="X23" s="20">
        <v>0.39749528476143403</v>
      </c>
      <c r="Y23" s="20">
        <v>0.19726608446376426</v>
      </c>
      <c r="Z23" s="20">
        <v>0.39749528476143403</v>
      </c>
      <c r="AA23"/>
      <c r="AB23"/>
    </row>
    <row r="24" spans="2:28" ht="14.65" thickBot="1" x14ac:dyDescent="0.5">
      <c r="C24" s="3" t="s">
        <v>4</v>
      </c>
      <c r="D24" s="2">
        <v>1133</v>
      </c>
      <c r="E24" s="30"/>
      <c r="J24" s="31">
        <v>3107</v>
      </c>
      <c r="K24" s="32">
        <v>6007</v>
      </c>
      <c r="L24" s="32">
        <v>16</v>
      </c>
      <c r="M24" s="2">
        <f t="shared" si="0"/>
        <v>3145.0773639937443</v>
      </c>
      <c r="R24" s="21" t="s">
        <v>65</v>
      </c>
      <c r="S24" s="21">
        <v>5.4847228291862429</v>
      </c>
      <c r="T24" s="21">
        <v>10.881873098744475</v>
      </c>
      <c r="U24" s="21">
        <v>0.50402378151414551</v>
      </c>
      <c r="V24" s="21">
        <v>0.62071397474728152</v>
      </c>
      <c r="W24" s="21">
        <v>-17.47402255055016</v>
      </c>
      <c r="X24" s="21">
        <v>28.443468208922646</v>
      </c>
      <c r="Y24" s="21">
        <v>-17.47402255055016</v>
      </c>
      <c r="Z24" s="21">
        <v>28.443468208922646</v>
      </c>
      <c r="AA24"/>
      <c r="AB24"/>
    </row>
    <row r="25" spans="2:28" ht="14.25" x14ac:dyDescent="0.45">
      <c r="B25" s="2">
        <v>2007</v>
      </c>
      <c r="C25" s="3" t="s">
        <v>5</v>
      </c>
      <c r="D25" s="2">
        <v>1124</v>
      </c>
      <c r="E25" s="30"/>
      <c r="F25" s="2">
        <f t="shared" ref="F25" si="3">D23+D24+D25</f>
        <v>3184</v>
      </c>
      <c r="G25" s="2">
        <v>5903</v>
      </c>
      <c r="H25" s="2">
        <v>6</v>
      </c>
      <c r="J25" s="31">
        <v>2776</v>
      </c>
      <c r="K25" s="32">
        <v>6290</v>
      </c>
      <c r="L25" s="32">
        <v>17</v>
      </c>
      <c r="M25" s="2">
        <f t="shared" si="0"/>
        <v>3234.7208205682964</v>
      </c>
      <c r="R25"/>
      <c r="S25"/>
      <c r="T25"/>
      <c r="U25"/>
      <c r="V25"/>
      <c r="W25"/>
      <c r="X25"/>
      <c r="Y25"/>
      <c r="Z25"/>
      <c r="AA25"/>
      <c r="AB25"/>
    </row>
    <row r="26" spans="2:28" x14ac:dyDescent="0.4">
      <c r="C26" s="3" t="s">
        <v>6</v>
      </c>
      <c r="D26" s="2">
        <v>1056</v>
      </c>
      <c r="E26" s="30" t="s">
        <v>15</v>
      </c>
      <c r="J26" s="31">
        <v>3571</v>
      </c>
      <c r="K26" s="32">
        <v>8332</v>
      </c>
      <c r="L26" s="32">
        <v>18</v>
      </c>
      <c r="M26" s="2">
        <f t="shared" si="0"/>
        <v>3847.4569013764099</v>
      </c>
    </row>
    <row r="27" spans="2:28" x14ac:dyDescent="0.4">
      <c r="C27" s="3" t="s">
        <v>7</v>
      </c>
      <c r="D27" s="2">
        <v>889</v>
      </c>
      <c r="E27" s="30"/>
      <c r="J27" s="31">
        <v>3354</v>
      </c>
      <c r="K27" s="32">
        <v>6107</v>
      </c>
      <c r="L27" s="32">
        <v>19</v>
      </c>
      <c r="M27" s="2">
        <f t="shared" si="0"/>
        <v>3191.2696009425631</v>
      </c>
    </row>
    <row r="28" spans="2:28" x14ac:dyDescent="0.4">
      <c r="C28" s="3" t="s">
        <v>8</v>
      </c>
      <c r="D28" s="2">
        <v>857</v>
      </c>
      <c r="E28" s="30"/>
      <c r="F28" s="2">
        <f t="shared" ref="F28" si="4">D26+D27+D28</f>
        <v>2802</v>
      </c>
      <c r="G28" s="2">
        <v>4274</v>
      </c>
      <c r="H28" s="2">
        <v>7</v>
      </c>
      <c r="J28" s="31">
        <v>3513</v>
      </c>
      <c r="K28" s="32">
        <v>6729</v>
      </c>
      <c r="L28" s="32">
        <v>20</v>
      </c>
      <c r="M28" s="2">
        <f t="shared" si="0"/>
        <v>3381.7251096007863</v>
      </c>
    </row>
    <row r="29" spans="2:28" x14ac:dyDescent="0.4">
      <c r="C29" s="3" t="s">
        <v>9</v>
      </c>
      <c r="D29" s="2">
        <v>772</v>
      </c>
      <c r="E29" s="30" t="s">
        <v>16</v>
      </c>
    </row>
    <row r="30" spans="2:28" x14ac:dyDescent="0.4">
      <c r="C30" s="3" t="s">
        <v>10</v>
      </c>
      <c r="D30" s="2">
        <v>751</v>
      </c>
      <c r="E30" s="30"/>
    </row>
    <row r="31" spans="2:28" x14ac:dyDescent="0.4">
      <c r="C31" s="3" t="s">
        <v>11</v>
      </c>
      <c r="D31" s="2">
        <v>820</v>
      </c>
      <c r="E31" s="30"/>
      <c r="F31" s="2">
        <f t="shared" ref="F31" si="5">D29+D30+D31</f>
        <v>2343</v>
      </c>
      <c r="G31" s="2">
        <v>3692</v>
      </c>
      <c r="H31" s="2">
        <v>8</v>
      </c>
    </row>
    <row r="32" spans="2:28" x14ac:dyDescent="0.4">
      <c r="C32" s="3" t="s">
        <v>0</v>
      </c>
      <c r="D32" s="2">
        <v>857</v>
      </c>
      <c r="E32" s="30" t="s">
        <v>13</v>
      </c>
    </row>
    <row r="33" spans="2:8" x14ac:dyDescent="0.4">
      <c r="C33" s="3" t="s">
        <v>1</v>
      </c>
      <c r="D33" s="2">
        <v>881</v>
      </c>
      <c r="E33" s="30"/>
    </row>
    <row r="34" spans="2:8" x14ac:dyDescent="0.4">
      <c r="C34" s="3" t="s">
        <v>2</v>
      </c>
      <c r="D34" s="2">
        <v>937</v>
      </c>
      <c r="E34" s="30"/>
      <c r="F34" s="2">
        <f t="shared" ref="F34" si="6">D32+D33+D34</f>
        <v>2675</v>
      </c>
      <c r="G34" s="2">
        <v>4826</v>
      </c>
      <c r="H34" s="2">
        <v>9</v>
      </c>
    </row>
    <row r="35" spans="2:8" x14ac:dyDescent="0.4">
      <c r="C35" s="3" t="s">
        <v>3</v>
      </c>
      <c r="D35" s="2">
        <v>1159</v>
      </c>
      <c r="E35" s="30" t="s">
        <v>14</v>
      </c>
    </row>
    <row r="36" spans="2:8" x14ac:dyDescent="0.4">
      <c r="C36" s="3" t="s">
        <v>4</v>
      </c>
      <c r="D36" s="2">
        <v>1072</v>
      </c>
      <c r="E36" s="30"/>
    </row>
    <row r="37" spans="2:8" x14ac:dyDescent="0.4">
      <c r="B37" s="2">
        <v>2008</v>
      </c>
      <c r="C37" s="3" t="s">
        <v>5</v>
      </c>
      <c r="D37" s="2">
        <v>1246</v>
      </c>
      <c r="E37" s="30"/>
      <c r="F37" s="2">
        <f t="shared" ref="F37" si="7">D35+D36+D37</f>
        <v>3477</v>
      </c>
      <c r="G37" s="2">
        <v>6492</v>
      </c>
      <c r="H37" s="2">
        <v>10</v>
      </c>
    </row>
    <row r="38" spans="2:8" x14ac:dyDescent="0.4">
      <c r="C38" s="3" t="s">
        <v>6</v>
      </c>
      <c r="D38" s="2">
        <v>1198</v>
      </c>
      <c r="E38" s="30" t="s">
        <v>15</v>
      </c>
    </row>
    <row r="39" spans="2:8" x14ac:dyDescent="0.4">
      <c r="C39" s="3" t="s">
        <v>7</v>
      </c>
      <c r="D39" s="2">
        <v>922</v>
      </c>
      <c r="E39" s="30"/>
    </row>
    <row r="40" spans="2:8" x14ac:dyDescent="0.4">
      <c r="C40" s="3" t="s">
        <v>8</v>
      </c>
      <c r="D40" s="2">
        <v>798</v>
      </c>
      <c r="E40" s="30"/>
      <c r="F40" s="2">
        <f t="shared" ref="F40" si="8">D38+D39+D40</f>
        <v>2918</v>
      </c>
      <c r="G40" s="2">
        <v>4765</v>
      </c>
      <c r="H40" s="2">
        <v>11</v>
      </c>
    </row>
    <row r="41" spans="2:8" x14ac:dyDescent="0.4">
      <c r="C41" s="3" t="s">
        <v>9</v>
      </c>
      <c r="D41" s="2">
        <v>879</v>
      </c>
      <c r="E41" s="30" t="s">
        <v>16</v>
      </c>
    </row>
    <row r="42" spans="2:8" x14ac:dyDescent="0.4">
      <c r="C42" s="3" t="s">
        <v>10</v>
      </c>
      <c r="D42" s="2">
        <v>945</v>
      </c>
      <c r="E42" s="30"/>
    </row>
    <row r="43" spans="2:8" x14ac:dyDescent="0.4">
      <c r="C43" s="3" t="s">
        <v>11</v>
      </c>
      <c r="D43" s="2">
        <v>990</v>
      </c>
      <c r="E43" s="30"/>
      <c r="F43" s="2">
        <f t="shared" ref="F43" si="9">D41+D42+D43</f>
        <v>2814</v>
      </c>
      <c r="G43" s="2">
        <v>4972</v>
      </c>
      <c r="H43" s="2">
        <v>12</v>
      </c>
    </row>
    <row r="44" spans="2:8" x14ac:dyDescent="0.4">
      <c r="C44" s="3" t="s">
        <v>0</v>
      </c>
      <c r="D44" s="2">
        <v>917</v>
      </c>
      <c r="E44" s="30" t="s">
        <v>13</v>
      </c>
    </row>
    <row r="45" spans="2:8" x14ac:dyDescent="0.4">
      <c r="C45" s="3" t="s">
        <v>1</v>
      </c>
      <c r="D45" s="2">
        <v>956</v>
      </c>
      <c r="E45" s="30"/>
    </row>
    <row r="46" spans="2:8" x14ac:dyDescent="0.4">
      <c r="C46" s="3" t="s">
        <v>2</v>
      </c>
      <c r="D46" s="2">
        <v>1001</v>
      </c>
      <c r="E46" s="30"/>
      <c r="F46" s="2">
        <f t="shared" ref="F46" si="10">D44+D45+D46</f>
        <v>2874</v>
      </c>
      <c r="G46" s="2">
        <v>5411</v>
      </c>
      <c r="H46" s="2">
        <v>13</v>
      </c>
    </row>
    <row r="47" spans="2:8" x14ac:dyDescent="0.4">
      <c r="C47" s="3" t="s">
        <v>3</v>
      </c>
      <c r="D47" s="2">
        <v>1142</v>
      </c>
      <c r="E47" s="30" t="s">
        <v>14</v>
      </c>
    </row>
    <row r="48" spans="2:8" x14ac:dyDescent="0.4">
      <c r="C48" s="3" t="s">
        <v>4</v>
      </c>
      <c r="D48" s="2">
        <v>1276</v>
      </c>
      <c r="E48" s="30"/>
    </row>
    <row r="49" spans="2:8" x14ac:dyDescent="0.4">
      <c r="B49" s="2">
        <v>2009</v>
      </c>
      <c r="C49" s="3" t="s">
        <v>5</v>
      </c>
      <c r="D49" s="2">
        <v>1356</v>
      </c>
      <c r="E49" s="30"/>
      <c r="F49" s="2">
        <f t="shared" ref="F49" si="11">D47+D48+D49</f>
        <v>3774</v>
      </c>
      <c r="G49" s="2">
        <v>7678</v>
      </c>
      <c r="H49" s="2">
        <v>14</v>
      </c>
    </row>
    <row r="50" spans="2:8" x14ac:dyDescent="0.4">
      <c r="C50" s="3" t="s">
        <v>6</v>
      </c>
      <c r="D50" s="2">
        <v>1288</v>
      </c>
      <c r="E50" s="30" t="s">
        <v>15</v>
      </c>
    </row>
    <row r="51" spans="2:8" x14ac:dyDescent="0.4">
      <c r="C51" s="3" t="s">
        <v>7</v>
      </c>
      <c r="D51" s="2">
        <v>1082</v>
      </c>
      <c r="E51" s="30"/>
    </row>
    <row r="52" spans="2:8" x14ac:dyDescent="0.4">
      <c r="C52" s="3" t="s">
        <v>8</v>
      </c>
      <c r="D52" s="2">
        <v>877</v>
      </c>
      <c r="E52" s="30"/>
      <c r="F52" s="2">
        <f t="shared" ref="F52" si="12">D50+D51+D52</f>
        <v>3247</v>
      </c>
      <c r="G52" s="2">
        <v>5774</v>
      </c>
      <c r="H52" s="2">
        <v>15</v>
      </c>
    </row>
    <row r="53" spans="2:8" x14ac:dyDescent="0.4">
      <c r="C53" s="3" t="s">
        <v>9</v>
      </c>
      <c r="D53" s="2">
        <v>1009</v>
      </c>
      <c r="E53" s="30" t="s">
        <v>16</v>
      </c>
    </row>
    <row r="54" spans="2:8" x14ac:dyDescent="0.4">
      <c r="C54" s="3" t="s">
        <v>10</v>
      </c>
      <c r="D54" s="2">
        <v>1100</v>
      </c>
      <c r="E54" s="30"/>
    </row>
    <row r="55" spans="2:8" x14ac:dyDescent="0.4">
      <c r="C55" s="3" t="s">
        <v>11</v>
      </c>
      <c r="D55" s="2">
        <v>998</v>
      </c>
      <c r="E55" s="30"/>
      <c r="F55" s="2">
        <f t="shared" ref="F55" si="13">D53+D54+D55</f>
        <v>3107</v>
      </c>
      <c r="G55" s="2">
        <v>6007</v>
      </c>
      <c r="H55" s="2">
        <v>16</v>
      </c>
    </row>
    <row r="56" spans="2:8" x14ac:dyDescent="0.4">
      <c r="C56" s="3" t="s">
        <v>0</v>
      </c>
      <c r="D56" s="2">
        <v>887</v>
      </c>
      <c r="E56" s="30" t="s">
        <v>13</v>
      </c>
    </row>
    <row r="57" spans="2:8" x14ac:dyDescent="0.4">
      <c r="C57" s="3" t="s">
        <v>1</v>
      </c>
      <c r="D57" s="2">
        <v>892</v>
      </c>
      <c r="E57" s="30"/>
    </row>
    <row r="58" spans="2:8" x14ac:dyDescent="0.4">
      <c r="C58" s="3" t="s">
        <v>2</v>
      </c>
      <c r="D58" s="2">
        <v>997</v>
      </c>
      <c r="E58" s="30"/>
      <c r="F58" s="2">
        <f t="shared" ref="F58" si="14">D56+D57+D58</f>
        <v>2776</v>
      </c>
      <c r="G58" s="2">
        <v>6290</v>
      </c>
      <c r="H58" s="2">
        <v>17</v>
      </c>
    </row>
    <row r="59" spans="2:8" x14ac:dyDescent="0.4">
      <c r="C59" s="3" t="s">
        <v>3</v>
      </c>
      <c r="D59" s="2">
        <v>1118</v>
      </c>
      <c r="E59" s="30" t="s">
        <v>14</v>
      </c>
    </row>
    <row r="60" spans="2:8" x14ac:dyDescent="0.4">
      <c r="C60" s="3" t="s">
        <v>4</v>
      </c>
      <c r="D60" s="2">
        <v>1197</v>
      </c>
      <c r="E60" s="30"/>
    </row>
    <row r="61" spans="2:8" x14ac:dyDescent="0.4">
      <c r="B61" s="2">
        <v>2010</v>
      </c>
      <c r="C61" s="3" t="s">
        <v>5</v>
      </c>
      <c r="D61" s="2">
        <v>1256</v>
      </c>
      <c r="E61" s="30"/>
      <c r="F61" s="2">
        <f t="shared" ref="F61" si="15">D59+D60+D61</f>
        <v>3571</v>
      </c>
      <c r="G61" s="2">
        <v>8332</v>
      </c>
      <c r="H61" s="2">
        <v>18</v>
      </c>
    </row>
    <row r="62" spans="2:8" x14ac:dyDescent="0.4">
      <c r="C62" s="3" t="s">
        <v>6</v>
      </c>
      <c r="D62" s="2">
        <v>1202</v>
      </c>
      <c r="E62" s="30" t="s">
        <v>15</v>
      </c>
    </row>
    <row r="63" spans="2:8" x14ac:dyDescent="0.4">
      <c r="C63" s="3" t="s">
        <v>7</v>
      </c>
      <c r="D63" s="2">
        <v>1170</v>
      </c>
      <c r="E63" s="30"/>
    </row>
    <row r="64" spans="2:8" x14ac:dyDescent="0.4">
      <c r="C64" s="3" t="s">
        <v>8</v>
      </c>
      <c r="D64" s="2">
        <v>982</v>
      </c>
      <c r="E64" s="30"/>
      <c r="F64" s="2">
        <f t="shared" ref="F64" si="16">D62+D63+D64</f>
        <v>3354</v>
      </c>
      <c r="G64" s="2">
        <v>6107</v>
      </c>
      <c r="H64" s="2">
        <v>19</v>
      </c>
    </row>
    <row r="65" spans="3:8" x14ac:dyDescent="0.4">
      <c r="C65" s="3" t="s">
        <v>9</v>
      </c>
      <c r="D65" s="2">
        <v>1297</v>
      </c>
      <c r="E65" s="30" t="s">
        <v>16</v>
      </c>
    </row>
    <row r="66" spans="3:8" x14ac:dyDescent="0.4">
      <c r="C66" s="3" t="s">
        <v>10</v>
      </c>
      <c r="D66" s="2">
        <v>1163</v>
      </c>
      <c r="E66" s="30"/>
    </row>
    <row r="67" spans="3:8" x14ac:dyDescent="0.4">
      <c r="C67" s="3" t="s">
        <v>11</v>
      </c>
      <c r="D67" s="2">
        <v>1053</v>
      </c>
      <c r="E67" s="30"/>
      <c r="F67" s="2">
        <f>D65+D66+D67</f>
        <v>3513</v>
      </c>
      <c r="G67" s="2">
        <v>6729</v>
      </c>
      <c r="H67" s="2">
        <v>20</v>
      </c>
    </row>
    <row r="69" spans="3:8" x14ac:dyDescent="0.4">
      <c r="F69" s="10"/>
      <c r="G69" s="10"/>
    </row>
  </sheetData>
  <mergeCells count="21">
    <mergeCell ref="K7:L7"/>
    <mergeCell ref="E62:E64"/>
    <mergeCell ref="E65:E67"/>
    <mergeCell ref="E44:E46"/>
    <mergeCell ref="E47:E49"/>
    <mergeCell ref="E50:E52"/>
    <mergeCell ref="E53:E55"/>
    <mergeCell ref="E56:E58"/>
    <mergeCell ref="E59:E61"/>
    <mergeCell ref="E41:E43"/>
    <mergeCell ref="E8:E10"/>
    <mergeCell ref="E11:E13"/>
    <mergeCell ref="E14:E16"/>
    <mergeCell ref="E17:E19"/>
    <mergeCell ref="E20:E22"/>
    <mergeCell ref="E23:E25"/>
    <mergeCell ref="E26:E28"/>
    <mergeCell ref="E29:E31"/>
    <mergeCell ref="E32:E34"/>
    <mergeCell ref="E35:E37"/>
    <mergeCell ref="E38:E4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10" workbookViewId="0">
      <selection activeCell="K16" sqref="K16:L16"/>
    </sheetView>
  </sheetViews>
  <sheetFormatPr defaultRowHeight="14.25" x14ac:dyDescent="0.45"/>
  <cols>
    <col min="7" max="7" width="13.19921875" bestFit="1" customWidth="1"/>
    <col min="8" max="8" width="13.73046875" bestFit="1" customWidth="1"/>
  </cols>
  <sheetData>
    <row r="1" spans="1:9" x14ac:dyDescent="0.45">
      <c r="A1" t="s">
        <v>82</v>
      </c>
      <c r="B1" t="s">
        <v>83</v>
      </c>
      <c r="C1" t="s">
        <v>84</v>
      </c>
    </row>
    <row r="2" spans="1:9" x14ac:dyDescent="0.45">
      <c r="A2">
        <v>1</v>
      </c>
      <c r="B2" s="2">
        <v>779</v>
      </c>
      <c r="F2" t="s">
        <v>85</v>
      </c>
      <c r="H2">
        <f>COUNT(data2)</f>
        <v>60</v>
      </c>
    </row>
    <row r="3" spans="1:9" x14ac:dyDescent="0.45">
      <c r="A3">
        <v>2</v>
      </c>
      <c r="B3" s="2">
        <v>802</v>
      </c>
      <c r="C3">
        <f>B2</f>
        <v>779</v>
      </c>
    </row>
    <row r="4" spans="1:9" x14ac:dyDescent="0.45">
      <c r="A4">
        <v>3</v>
      </c>
      <c r="B4" s="2">
        <v>818</v>
      </c>
      <c r="C4">
        <f>B3</f>
        <v>802</v>
      </c>
      <c r="F4" t="s">
        <v>86</v>
      </c>
      <c r="G4" t="s">
        <v>87</v>
      </c>
      <c r="H4" t="s">
        <v>88</v>
      </c>
      <c r="I4" t="s">
        <v>89</v>
      </c>
    </row>
    <row r="5" spans="1:9" x14ac:dyDescent="0.45">
      <c r="A5">
        <v>4</v>
      </c>
      <c r="B5" s="2">
        <v>888</v>
      </c>
      <c r="C5">
        <f>B4</f>
        <v>818</v>
      </c>
      <c r="F5">
        <v>1</v>
      </c>
      <c r="G5">
        <f ca="1">SUMPRODUCT(OFFSET(data2,0,0,n_data_points1-F5)-AVERAGE(data2),OFFSET(data2,F5,0,n_data_points1-F5)-AVERAGE(data2))/DEVSQ(data2)</f>
        <v>0.76728317606292662</v>
      </c>
      <c r="H5">
        <f t="shared" ref="H5:H16" si="0">2/SQRT(n_data_points1)</f>
        <v>0.2581988897471611</v>
      </c>
      <c r="I5">
        <f t="shared" ref="I5:I16" si="1">-2/SQRT(n_data_points1)</f>
        <v>-0.2581988897471611</v>
      </c>
    </row>
    <row r="6" spans="1:9" x14ac:dyDescent="0.45">
      <c r="A6">
        <v>5</v>
      </c>
      <c r="B6" s="2">
        <v>898</v>
      </c>
      <c r="C6">
        <f>B5</f>
        <v>888</v>
      </c>
      <c r="F6">
        <v>2</v>
      </c>
      <c r="G6">
        <f ca="1">SUMPRODUCT(OFFSET(data2,0,0,n_data_points1-F6)-AVERAGE(data2),OFFSET(data2,F6,0,n_data_points1-F6)-AVERAGE(data2))/DEVSQ(data2)</f>
        <v>0.49918781746596297</v>
      </c>
      <c r="H6">
        <f t="shared" si="0"/>
        <v>0.2581988897471611</v>
      </c>
      <c r="I6">
        <f t="shared" si="1"/>
        <v>-0.2581988897471611</v>
      </c>
    </row>
    <row r="7" spans="1:9" x14ac:dyDescent="0.45">
      <c r="A7">
        <v>6</v>
      </c>
      <c r="B7" s="2">
        <v>902</v>
      </c>
      <c r="C7">
        <f>B6</f>
        <v>898</v>
      </c>
      <c r="F7">
        <v>3</v>
      </c>
      <c r="G7">
        <f ca="1">SUMPRODUCT(OFFSET(data2,0,0,n_data_points1-F7)-AVERAGE(data2),OFFSET(data2,F7,0,n_data_points1-F7)-AVERAGE(data2))/DEVSQ(data2)</f>
        <v>0.27196662421107459</v>
      </c>
      <c r="H7">
        <f t="shared" si="0"/>
        <v>0.2581988897471611</v>
      </c>
      <c r="I7">
        <f t="shared" si="1"/>
        <v>-0.2581988897471611</v>
      </c>
    </row>
    <row r="8" spans="1:9" x14ac:dyDescent="0.45">
      <c r="A8">
        <v>7</v>
      </c>
      <c r="B8" s="2">
        <v>916</v>
      </c>
      <c r="C8">
        <f>B7</f>
        <v>902</v>
      </c>
      <c r="F8">
        <v>4</v>
      </c>
      <c r="G8">
        <f ca="1">SUMPRODUCT(OFFSET(data2,0,0,n_data_points1-F8)-AVERAGE(data2),OFFSET(data2,F8,0,n_data_points1-F8)-AVERAGE(data2))/DEVSQ(data2)</f>
        <v>0.16446900350931684</v>
      </c>
      <c r="H8">
        <f t="shared" si="0"/>
        <v>0.2581988897471611</v>
      </c>
      <c r="I8">
        <f t="shared" si="1"/>
        <v>-0.2581988897471611</v>
      </c>
    </row>
    <row r="9" spans="1:9" x14ac:dyDescent="0.45">
      <c r="A9">
        <v>8</v>
      </c>
      <c r="B9" s="2">
        <v>708</v>
      </c>
      <c r="C9">
        <f>B8</f>
        <v>916</v>
      </c>
      <c r="F9">
        <v>5</v>
      </c>
      <c r="G9">
        <f ca="1">SUMPRODUCT(OFFSET(data2,0,0,n_data_points1-F9)-AVERAGE(data2),OFFSET(data2,F9,0,n_data_points1-F9)-AVERAGE(data2))/DEVSQ(data2)</f>
        <v>0.10183826911423012</v>
      </c>
      <c r="H9">
        <f t="shared" si="0"/>
        <v>0.2581988897471611</v>
      </c>
      <c r="I9">
        <f t="shared" si="1"/>
        <v>-0.2581988897471611</v>
      </c>
    </row>
    <row r="10" spans="1:9" x14ac:dyDescent="0.45">
      <c r="A10">
        <v>9</v>
      </c>
      <c r="B10" s="2">
        <v>695</v>
      </c>
      <c r="C10">
        <f>B9</f>
        <v>708</v>
      </c>
      <c r="F10">
        <v>6</v>
      </c>
      <c r="G10">
        <f ca="1">SUMPRODUCT(OFFSET(data2,0,0,n_data_points1-F10)-AVERAGE(data2),OFFSET(data2,F10,0,n_data_points1-F10)-AVERAGE(data2))/DEVSQ(data2)</f>
        <v>6.4881835398157922E-2</v>
      </c>
      <c r="H10">
        <f t="shared" si="0"/>
        <v>0.2581988897471611</v>
      </c>
      <c r="I10">
        <f t="shared" si="1"/>
        <v>-0.2581988897471611</v>
      </c>
    </row>
    <row r="11" spans="1:9" x14ac:dyDescent="0.45">
      <c r="A11">
        <v>10</v>
      </c>
      <c r="B11" s="2">
        <v>708</v>
      </c>
      <c r="C11">
        <f>B10</f>
        <v>695</v>
      </c>
      <c r="F11">
        <v>7</v>
      </c>
      <c r="G11">
        <f ca="1">SUMPRODUCT(OFFSET(data2,0,0,n_data_points1-F11)-AVERAGE(data2),OFFSET(data2,F11,0,n_data_points1-F11)-AVERAGE(data2))/DEVSQ(data2)</f>
        <v>3.7918471403072247E-3</v>
      </c>
      <c r="H11">
        <f t="shared" si="0"/>
        <v>0.2581988897471611</v>
      </c>
      <c r="I11">
        <f t="shared" si="1"/>
        <v>-0.2581988897471611</v>
      </c>
    </row>
    <row r="12" spans="1:9" x14ac:dyDescent="0.45">
      <c r="A12">
        <v>11</v>
      </c>
      <c r="B12" s="2">
        <v>716</v>
      </c>
      <c r="C12">
        <f>B11</f>
        <v>708</v>
      </c>
      <c r="F12">
        <v>8</v>
      </c>
      <c r="G12">
        <f ca="1">SUMPRODUCT(OFFSET(data2,0,0,n_data_points1-F12)-AVERAGE(data2),OFFSET(data2,F12,0,n_data_points1-F12)-AVERAGE(data2))/DEVSQ(data2)</f>
        <v>-2.432008118594705E-2</v>
      </c>
      <c r="H12">
        <f t="shared" si="0"/>
        <v>0.2581988897471611</v>
      </c>
      <c r="I12">
        <f t="shared" si="1"/>
        <v>-0.2581988897471611</v>
      </c>
    </row>
    <row r="13" spans="1:9" x14ac:dyDescent="0.45">
      <c r="A13">
        <v>12</v>
      </c>
      <c r="B13" s="2">
        <v>784</v>
      </c>
      <c r="C13">
        <f>B12</f>
        <v>716</v>
      </c>
      <c r="F13">
        <v>9</v>
      </c>
      <c r="G13">
        <f ca="1">SUMPRODUCT(OFFSET(data2,0,0,n_data_points1-F13)-AVERAGE(data2),OFFSET(data2,F13,0,n_data_points1-F13)-AVERAGE(data2))/DEVSQ(data2)</f>
        <v>4.483252186787326E-2</v>
      </c>
      <c r="H13">
        <f t="shared" si="0"/>
        <v>0.2581988897471611</v>
      </c>
      <c r="I13">
        <f t="shared" si="1"/>
        <v>-0.2581988897471611</v>
      </c>
    </row>
    <row r="14" spans="1:9" x14ac:dyDescent="0.45">
      <c r="A14">
        <v>13</v>
      </c>
      <c r="B14" s="2">
        <v>845</v>
      </c>
      <c r="C14">
        <f>B13</f>
        <v>784</v>
      </c>
      <c r="F14">
        <v>10</v>
      </c>
      <c r="G14">
        <f ca="1">SUMPRODUCT(OFFSET(data2,0,0,n_data_points1-F14)-AVERAGE(data2),OFFSET(data2,F14,0,n_data_points1-F14)-AVERAGE(data2))/DEVSQ(data2)</f>
        <v>0.24171844517032767</v>
      </c>
      <c r="H14">
        <f t="shared" si="0"/>
        <v>0.2581988897471611</v>
      </c>
      <c r="I14">
        <f t="shared" si="1"/>
        <v>-0.2581988897471611</v>
      </c>
    </row>
    <row r="15" spans="1:9" x14ac:dyDescent="0.45">
      <c r="A15">
        <v>14</v>
      </c>
      <c r="B15" s="2">
        <v>739</v>
      </c>
      <c r="C15">
        <f>B14</f>
        <v>845</v>
      </c>
      <c r="F15">
        <v>11</v>
      </c>
      <c r="G15">
        <f ca="1">SUMPRODUCT(OFFSET(data2,0,0,n_data_points1-F15)-AVERAGE(data2),OFFSET(data2,F15,0,n_data_points1-F15)-AVERAGE(data2))/DEVSQ(data2)</f>
        <v>0.46759240596895901</v>
      </c>
      <c r="H15">
        <f t="shared" si="0"/>
        <v>0.2581988897471611</v>
      </c>
      <c r="I15">
        <f t="shared" si="1"/>
        <v>-0.2581988897471611</v>
      </c>
    </row>
    <row r="16" spans="1:9" x14ac:dyDescent="0.45">
      <c r="A16">
        <v>15</v>
      </c>
      <c r="B16" s="2">
        <v>871</v>
      </c>
      <c r="C16">
        <f>B15</f>
        <v>739</v>
      </c>
      <c r="F16">
        <v>12</v>
      </c>
      <c r="G16">
        <f ca="1">SUMPRODUCT(OFFSET(data2,0,0,n_data_points1-F16)-AVERAGE(data2),OFFSET(data2,F16,0,n_data_points1-F16)-AVERAGE(data2))/DEVSQ(data2)</f>
        <v>0.56480062867368164</v>
      </c>
      <c r="H16">
        <f t="shared" si="0"/>
        <v>0.2581988897471611</v>
      </c>
      <c r="I16">
        <f t="shared" si="1"/>
        <v>-0.2581988897471611</v>
      </c>
    </row>
    <row r="17" spans="1:3" x14ac:dyDescent="0.45">
      <c r="A17">
        <v>16</v>
      </c>
      <c r="B17" s="2">
        <v>927</v>
      </c>
      <c r="C17">
        <f>B16</f>
        <v>871</v>
      </c>
    </row>
    <row r="18" spans="1:3" x14ac:dyDescent="0.45">
      <c r="A18">
        <v>17</v>
      </c>
      <c r="B18" s="2">
        <v>1133</v>
      </c>
      <c r="C18">
        <f>B17</f>
        <v>927</v>
      </c>
    </row>
    <row r="19" spans="1:3" x14ac:dyDescent="0.45">
      <c r="A19">
        <v>18</v>
      </c>
      <c r="B19" s="2">
        <v>1124</v>
      </c>
      <c r="C19">
        <f>B18</f>
        <v>1133</v>
      </c>
    </row>
    <row r="20" spans="1:3" x14ac:dyDescent="0.45">
      <c r="A20">
        <v>19</v>
      </c>
      <c r="B20" s="2">
        <v>1056</v>
      </c>
      <c r="C20">
        <f>B19</f>
        <v>1124</v>
      </c>
    </row>
    <row r="21" spans="1:3" x14ac:dyDescent="0.45">
      <c r="A21">
        <v>20</v>
      </c>
      <c r="B21" s="2">
        <v>889</v>
      </c>
      <c r="C21">
        <f>B20</f>
        <v>1056</v>
      </c>
    </row>
    <row r="22" spans="1:3" x14ac:dyDescent="0.45">
      <c r="A22">
        <v>21</v>
      </c>
      <c r="B22" s="2">
        <v>857</v>
      </c>
    </row>
    <row r="23" spans="1:3" x14ac:dyDescent="0.45">
      <c r="A23">
        <v>22</v>
      </c>
      <c r="B23" s="2">
        <v>772</v>
      </c>
    </row>
    <row r="24" spans="1:3" x14ac:dyDescent="0.45">
      <c r="A24">
        <v>23</v>
      </c>
      <c r="B24" s="2">
        <v>751</v>
      </c>
    </row>
    <row r="25" spans="1:3" x14ac:dyDescent="0.45">
      <c r="A25">
        <v>24</v>
      </c>
      <c r="B25" s="2">
        <v>820</v>
      </c>
    </row>
    <row r="26" spans="1:3" x14ac:dyDescent="0.45">
      <c r="A26">
        <v>25</v>
      </c>
      <c r="B26" s="2">
        <v>857</v>
      </c>
    </row>
    <row r="27" spans="1:3" x14ac:dyDescent="0.45">
      <c r="A27">
        <v>26</v>
      </c>
      <c r="B27" s="2">
        <v>881</v>
      </c>
    </row>
    <row r="28" spans="1:3" x14ac:dyDescent="0.45">
      <c r="A28">
        <v>27</v>
      </c>
      <c r="B28" s="2">
        <v>937</v>
      </c>
    </row>
    <row r="29" spans="1:3" x14ac:dyDescent="0.45">
      <c r="A29">
        <v>28</v>
      </c>
      <c r="B29" s="2">
        <v>1159</v>
      </c>
    </row>
    <row r="30" spans="1:3" x14ac:dyDescent="0.45">
      <c r="A30">
        <v>29</v>
      </c>
      <c r="B30" s="2">
        <v>1072</v>
      </c>
    </row>
    <row r="31" spans="1:3" x14ac:dyDescent="0.45">
      <c r="A31">
        <v>30</v>
      </c>
      <c r="B31" s="2">
        <v>1246</v>
      </c>
    </row>
    <row r="32" spans="1:3" x14ac:dyDescent="0.45">
      <c r="A32">
        <v>31</v>
      </c>
      <c r="B32" s="2">
        <v>1198</v>
      </c>
    </row>
    <row r="33" spans="1:2" x14ac:dyDescent="0.45">
      <c r="A33">
        <v>32</v>
      </c>
      <c r="B33" s="2">
        <v>922</v>
      </c>
    </row>
    <row r="34" spans="1:2" x14ac:dyDescent="0.45">
      <c r="A34">
        <v>33</v>
      </c>
      <c r="B34" s="2">
        <v>798</v>
      </c>
    </row>
    <row r="35" spans="1:2" x14ac:dyDescent="0.45">
      <c r="A35">
        <v>34</v>
      </c>
      <c r="B35" s="2">
        <v>879</v>
      </c>
    </row>
    <row r="36" spans="1:2" x14ac:dyDescent="0.45">
      <c r="A36">
        <v>35</v>
      </c>
      <c r="B36" s="2">
        <v>945</v>
      </c>
    </row>
    <row r="37" spans="1:2" x14ac:dyDescent="0.45">
      <c r="A37">
        <v>36</v>
      </c>
      <c r="B37" s="2">
        <v>990</v>
      </c>
    </row>
    <row r="38" spans="1:2" x14ac:dyDescent="0.45">
      <c r="A38">
        <v>37</v>
      </c>
      <c r="B38" s="2">
        <v>917</v>
      </c>
    </row>
    <row r="39" spans="1:2" x14ac:dyDescent="0.45">
      <c r="A39">
        <v>38</v>
      </c>
      <c r="B39" s="2">
        <v>956</v>
      </c>
    </row>
    <row r="40" spans="1:2" x14ac:dyDescent="0.45">
      <c r="A40">
        <v>39</v>
      </c>
      <c r="B40" s="2">
        <v>1001</v>
      </c>
    </row>
    <row r="41" spans="1:2" x14ac:dyDescent="0.45">
      <c r="A41">
        <v>40</v>
      </c>
      <c r="B41" s="2">
        <v>1142</v>
      </c>
    </row>
    <row r="42" spans="1:2" x14ac:dyDescent="0.45">
      <c r="A42">
        <v>41</v>
      </c>
      <c r="B42" s="2">
        <v>1276</v>
      </c>
    </row>
    <row r="43" spans="1:2" x14ac:dyDescent="0.45">
      <c r="A43">
        <v>42</v>
      </c>
      <c r="B43" s="2">
        <v>1356</v>
      </c>
    </row>
    <row r="44" spans="1:2" x14ac:dyDescent="0.45">
      <c r="A44">
        <v>43</v>
      </c>
      <c r="B44" s="2">
        <v>1288</v>
      </c>
    </row>
    <row r="45" spans="1:2" x14ac:dyDescent="0.45">
      <c r="A45">
        <v>44</v>
      </c>
      <c r="B45" s="2">
        <v>1082</v>
      </c>
    </row>
    <row r="46" spans="1:2" x14ac:dyDescent="0.45">
      <c r="A46">
        <v>45</v>
      </c>
      <c r="B46" s="2">
        <v>877</v>
      </c>
    </row>
    <row r="47" spans="1:2" x14ac:dyDescent="0.45">
      <c r="A47">
        <v>46</v>
      </c>
      <c r="B47" s="2">
        <v>1009</v>
      </c>
    </row>
    <row r="48" spans="1:2" x14ac:dyDescent="0.45">
      <c r="A48">
        <v>47</v>
      </c>
      <c r="B48" s="2">
        <v>1100</v>
      </c>
    </row>
    <row r="49" spans="1:2" x14ac:dyDescent="0.45">
      <c r="A49">
        <v>48</v>
      </c>
      <c r="B49" s="2">
        <v>998</v>
      </c>
    </row>
    <row r="50" spans="1:2" x14ac:dyDescent="0.45">
      <c r="A50">
        <v>49</v>
      </c>
      <c r="B50" s="2">
        <v>887</v>
      </c>
    </row>
    <row r="51" spans="1:2" x14ac:dyDescent="0.45">
      <c r="A51">
        <v>50</v>
      </c>
      <c r="B51" s="2">
        <v>892</v>
      </c>
    </row>
    <row r="52" spans="1:2" x14ac:dyDescent="0.45">
      <c r="A52">
        <v>51</v>
      </c>
      <c r="B52" s="2">
        <v>997</v>
      </c>
    </row>
    <row r="53" spans="1:2" x14ac:dyDescent="0.45">
      <c r="A53">
        <v>52</v>
      </c>
      <c r="B53" s="2">
        <v>1118</v>
      </c>
    </row>
    <row r="54" spans="1:2" x14ac:dyDescent="0.45">
      <c r="A54">
        <v>53</v>
      </c>
      <c r="B54" s="2">
        <v>1197</v>
      </c>
    </row>
    <row r="55" spans="1:2" x14ac:dyDescent="0.45">
      <c r="A55">
        <v>54</v>
      </c>
      <c r="B55" s="2">
        <v>1256</v>
      </c>
    </row>
    <row r="56" spans="1:2" x14ac:dyDescent="0.45">
      <c r="A56">
        <v>55</v>
      </c>
      <c r="B56" s="2">
        <v>1202</v>
      </c>
    </row>
    <row r="57" spans="1:2" x14ac:dyDescent="0.45">
      <c r="A57">
        <v>56</v>
      </c>
      <c r="B57" s="2">
        <v>1170</v>
      </c>
    </row>
    <row r="58" spans="1:2" x14ac:dyDescent="0.45">
      <c r="A58">
        <v>57</v>
      </c>
      <c r="B58" s="2">
        <v>982</v>
      </c>
    </row>
    <row r="59" spans="1:2" x14ac:dyDescent="0.45">
      <c r="A59">
        <v>58</v>
      </c>
      <c r="B59" s="2">
        <v>1297</v>
      </c>
    </row>
    <row r="60" spans="1:2" x14ac:dyDescent="0.45">
      <c r="A60">
        <v>59</v>
      </c>
      <c r="B60" s="2">
        <v>1163</v>
      </c>
    </row>
    <row r="61" spans="1:2" x14ac:dyDescent="0.45">
      <c r="A61">
        <v>60</v>
      </c>
      <c r="B61" s="2">
        <v>1053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B77"/>
  <sheetViews>
    <sheetView tabSelected="1" topLeftCell="I1" workbookViewId="0">
      <selection activeCell="Q15" sqref="Q15"/>
    </sheetView>
  </sheetViews>
  <sheetFormatPr defaultRowHeight="14.25" x14ac:dyDescent="0.45"/>
  <sheetData>
    <row r="4" spans="2:25" x14ac:dyDescent="0.45">
      <c r="T4" t="s">
        <v>40</v>
      </c>
    </row>
    <row r="5" spans="2:25" ht="14.65" thickBot="1" x14ac:dyDescent="0.5">
      <c r="B5" s="2" t="s">
        <v>19</v>
      </c>
      <c r="C5" s="2" t="s">
        <v>18</v>
      </c>
      <c r="D5" s="2" t="s">
        <v>17</v>
      </c>
      <c r="E5" s="26" t="s">
        <v>20</v>
      </c>
      <c r="F5" t="s">
        <v>90</v>
      </c>
      <c r="G5" t="s">
        <v>91</v>
      </c>
      <c r="H5" t="s">
        <v>92</v>
      </c>
      <c r="I5" t="s">
        <v>93</v>
      </c>
      <c r="J5" t="s">
        <v>94</v>
      </c>
      <c r="K5" t="s">
        <v>95</v>
      </c>
      <c r="L5" t="s">
        <v>96</v>
      </c>
      <c r="M5" t="s">
        <v>97</v>
      </c>
      <c r="N5" t="s">
        <v>98</v>
      </c>
      <c r="O5" t="s">
        <v>99</v>
      </c>
      <c r="P5" t="s">
        <v>100</v>
      </c>
      <c r="Q5" t="s">
        <v>101</v>
      </c>
      <c r="R5" t="s">
        <v>23</v>
      </c>
    </row>
    <row r="6" spans="2:25" x14ac:dyDescent="0.45">
      <c r="B6" s="2"/>
      <c r="C6" s="2"/>
      <c r="D6" s="2">
        <v>0</v>
      </c>
      <c r="E6" s="2"/>
      <c r="T6" s="23" t="s">
        <v>41</v>
      </c>
      <c r="U6" s="23"/>
    </row>
    <row r="7" spans="2:25" x14ac:dyDescent="0.45">
      <c r="B7" s="2"/>
      <c r="C7" s="26" t="s">
        <v>0</v>
      </c>
      <c r="D7" s="2">
        <v>1</v>
      </c>
      <c r="E7" s="2">
        <v>779</v>
      </c>
      <c r="T7" s="20" t="s">
        <v>42</v>
      </c>
      <c r="U7" s="20">
        <v>0.8939751387156657</v>
      </c>
    </row>
    <row r="8" spans="2:25" x14ac:dyDescent="0.45">
      <c r="B8" s="2"/>
      <c r="C8" s="26" t="s">
        <v>1</v>
      </c>
      <c r="D8" s="2">
        <v>2</v>
      </c>
      <c r="E8" s="2">
        <v>802</v>
      </c>
      <c r="F8" s="2">
        <v>779</v>
      </c>
      <c r="G8" s="2"/>
      <c r="H8" s="2"/>
      <c r="I8" s="2"/>
      <c r="J8" s="2"/>
      <c r="K8" s="2"/>
      <c r="L8" s="2"/>
      <c r="M8" s="2"/>
      <c r="N8" s="2"/>
      <c r="O8" s="2"/>
      <c r="P8" s="2"/>
      <c r="T8" s="20" t="s">
        <v>43</v>
      </c>
      <c r="U8" s="20">
        <v>0.79919154864169373</v>
      </c>
    </row>
    <row r="9" spans="2:25" x14ac:dyDescent="0.45">
      <c r="B9" s="2"/>
      <c r="C9" s="26" t="s">
        <v>2</v>
      </c>
      <c r="D9" s="2">
        <v>3</v>
      </c>
      <c r="E9" s="2">
        <v>818</v>
      </c>
      <c r="F9" s="2">
        <v>802</v>
      </c>
      <c r="G9" s="2">
        <v>779</v>
      </c>
      <c r="H9" s="2"/>
      <c r="I9" s="2"/>
      <c r="J9" s="2"/>
      <c r="K9" s="2"/>
      <c r="L9" s="2"/>
      <c r="M9" s="2"/>
      <c r="N9" s="2"/>
      <c r="O9" s="2"/>
      <c r="P9" s="2"/>
      <c r="T9" s="20" t="s">
        <v>44</v>
      </c>
      <c r="U9" s="20">
        <v>0.73034293674741724</v>
      </c>
    </row>
    <row r="10" spans="2:25" x14ac:dyDescent="0.45">
      <c r="B10" s="2"/>
      <c r="C10" s="26" t="s">
        <v>3</v>
      </c>
      <c r="D10" s="2">
        <v>4</v>
      </c>
      <c r="E10" s="2">
        <v>888</v>
      </c>
      <c r="F10" s="2">
        <v>818</v>
      </c>
      <c r="G10" s="2">
        <v>802</v>
      </c>
      <c r="H10" s="2">
        <v>779</v>
      </c>
      <c r="I10" s="2"/>
      <c r="J10" s="2"/>
      <c r="K10" s="2"/>
      <c r="L10" s="2"/>
      <c r="M10" s="2"/>
      <c r="N10" s="2"/>
      <c r="O10" s="2"/>
      <c r="P10" s="2"/>
      <c r="T10" s="20" t="s">
        <v>45</v>
      </c>
      <c r="U10" s="20">
        <v>83.791109511355003</v>
      </c>
    </row>
    <row r="11" spans="2:25" ht="14.65" thickBot="1" x14ac:dyDescent="0.5">
      <c r="B11" s="2"/>
      <c r="C11" s="26" t="s">
        <v>4</v>
      </c>
      <c r="D11" s="2">
        <v>5</v>
      </c>
      <c r="E11" s="2">
        <v>898</v>
      </c>
      <c r="F11" s="2">
        <v>888</v>
      </c>
      <c r="G11" s="2">
        <v>818</v>
      </c>
      <c r="H11" s="2">
        <v>802</v>
      </c>
      <c r="I11" s="2">
        <v>779</v>
      </c>
      <c r="J11" s="2"/>
      <c r="K11" s="2"/>
      <c r="L11" s="2"/>
      <c r="M11" s="2"/>
      <c r="N11" s="2"/>
      <c r="O11" s="2"/>
      <c r="P11" s="2"/>
      <c r="T11" s="21" t="s">
        <v>46</v>
      </c>
      <c r="U11" s="21">
        <v>48</v>
      </c>
    </row>
    <row r="12" spans="2:25" x14ac:dyDescent="0.45">
      <c r="B12" s="2">
        <v>2006</v>
      </c>
      <c r="C12" s="26" t="s">
        <v>5</v>
      </c>
      <c r="D12" s="2">
        <v>6</v>
      </c>
      <c r="E12" s="2">
        <v>902</v>
      </c>
      <c r="F12" s="2">
        <v>898</v>
      </c>
      <c r="G12" s="2">
        <v>888</v>
      </c>
      <c r="H12" s="2">
        <v>818</v>
      </c>
      <c r="I12" s="2">
        <v>802</v>
      </c>
      <c r="J12" s="2">
        <v>779</v>
      </c>
      <c r="K12" s="2"/>
      <c r="L12" s="2"/>
      <c r="M12" s="2"/>
      <c r="N12" s="2"/>
      <c r="O12" s="2"/>
      <c r="P12" s="2"/>
    </row>
    <row r="13" spans="2:25" ht="14.65" thickBot="1" x14ac:dyDescent="0.5">
      <c r="B13" s="2"/>
      <c r="C13" s="26" t="s">
        <v>6</v>
      </c>
      <c r="D13" s="2">
        <v>7</v>
      </c>
      <c r="E13" s="2">
        <v>916</v>
      </c>
      <c r="F13" s="2">
        <v>902</v>
      </c>
      <c r="G13" s="2">
        <v>898</v>
      </c>
      <c r="H13" s="2">
        <v>888</v>
      </c>
      <c r="I13" s="2">
        <v>818</v>
      </c>
      <c r="J13" s="2">
        <v>802</v>
      </c>
      <c r="K13" s="2">
        <v>779</v>
      </c>
      <c r="L13" s="2"/>
      <c r="M13" s="2"/>
      <c r="N13" s="2"/>
      <c r="O13" s="2"/>
      <c r="P13" s="2"/>
      <c r="T13" t="s">
        <v>47</v>
      </c>
    </row>
    <row r="14" spans="2:25" x14ac:dyDescent="0.45">
      <c r="B14" s="2"/>
      <c r="C14" s="26" t="s">
        <v>7</v>
      </c>
      <c r="D14" s="2">
        <v>8</v>
      </c>
      <c r="E14" s="2">
        <v>708</v>
      </c>
      <c r="F14" s="2">
        <v>916</v>
      </c>
      <c r="G14" s="2">
        <v>902</v>
      </c>
      <c r="H14" s="2">
        <v>898</v>
      </c>
      <c r="I14" s="2">
        <v>888</v>
      </c>
      <c r="J14" s="2">
        <v>818</v>
      </c>
      <c r="K14" s="2">
        <v>802</v>
      </c>
      <c r="L14" s="2">
        <v>779</v>
      </c>
      <c r="M14" s="2"/>
      <c r="N14" s="2"/>
      <c r="O14" s="2"/>
      <c r="P14" s="2"/>
      <c r="T14" s="22"/>
      <c r="U14" s="22" t="s">
        <v>52</v>
      </c>
      <c r="V14" s="22" t="s">
        <v>53</v>
      </c>
      <c r="W14" s="22" t="s">
        <v>54</v>
      </c>
      <c r="X14" s="22" t="s">
        <v>55</v>
      </c>
      <c r="Y14" s="22" t="s">
        <v>56</v>
      </c>
    </row>
    <row r="15" spans="2:25" x14ac:dyDescent="0.45">
      <c r="B15" s="2"/>
      <c r="C15" s="26" t="s">
        <v>8</v>
      </c>
      <c r="D15" s="2">
        <v>9</v>
      </c>
      <c r="E15" s="2">
        <v>695</v>
      </c>
      <c r="F15" s="2">
        <v>708</v>
      </c>
      <c r="G15" s="2">
        <v>916</v>
      </c>
      <c r="H15" s="2">
        <v>902</v>
      </c>
      <c r="I15" s="2">
        <v>898</v>
      </c>
      <c r="J15" s="2">
        <v>888</v>
      </c>
      <c r="K15" s="2">
        <v>818</v>
      </c>
      <c r="L15" s="2">
        <v>802</v>
      </c>
      <c r="M15" s="2">
        <v>779</v>
      </c>
      <c r="N15" s="2"/>
      <c r="O15" s="2"/>
      <c r="P15" s="2"/>
      <c r="T15" s="20" t="s">
        <v>48</v>
      </c>
      <c r="U15" s="20">
        <v>12</v>
      </c>
      <c r="V15" s="20">
        <v>977986.41550663067</v>
      </c>
      <c r="W15" s="20">
        <v>81498.867958885894</v>
      </c>
      <c r="X15" s="20">
        <v>11.607954418440976</v>
      </c>
      <c r="Y15" s="20">
        <v>6.5516093325694831E-9</v>
      </c>
    </row>
    <row r="16" spans="2:25" x14ac:dyDescent="0.45">
      <c r="B16" s="2"/>
      <c r="C16" s="26" t="s">
        <v>9</v>
      </c>
      <c r="D16" s="2">
        <v>10</v>
      </c>
      <c r="E16" s="2">
        <v>708</v>
      </c>
      <c r="F16" s="2">
        <v>695</v>
      </c>
      <c r="G16" s="2">
        <v>708</v>
      </c>
      <c r="H16" s="2">
        <v>916</v>
      </c>
      <c r="I16" s="2">
        <v>902</v>
      </c>
      <c r="J16" s="2">
        <v>898</v>
      </c>
      <c r="K16" s="2">
        <v>888</v>
      </c>
      <c r="L16" s="2">
        <v>818</v>
      </c>
      <c r="M16" s="2">
        <v>802</v>
      </c>
      <c r="N16" s="2">
        <v>779</v>
      </c>
      <c r="O16" s="2"/>
      <c r="P16" s="2"/>
      <c r="T16" s="20" t="s">
        <v>49</v>
      </c>
      <c r="U16" s="20">
        <v>35</v>
      </c>
      <c r="V16" s="20">
        <v>245733.25116003604</v>
      </c>
      <c r="W16" s="20">
        <v>7020.9500331438867</v>
      </c>
      <c r="X16" s="20"/>
      <c r="Y16" s="20"/>
    </row>
    <row r="17" spans="2:28" ht="14.65" thickBot="1" x14ac:dyDescent="0.5">
      <c r="B17" s="2"/>
      <c r="C17" s="26" t="s">
        <v>10</v>
      </c>
      <c r="D17" s="2">
        <v>11</v>
      </c>
      <c r="E17" s="2">
        <v>716</v>
      </c>
      <c r="F17" s="2">
        <v>708</v>
      </c>
      <c r="G17" s="2">
        <v>695</v>
      </c>
      <c r="H17" s="2">
        <v>708</v>
      </c>
      <c r="I17" s="2">
        <v>916</v>
      </c>
      <c r="J17" s="2">
        <v>902</v>
      </c>
      <c r="K17" s="2">
        <v>898</v>
      </c>
      <c r="L17" s="2">
        <v>888</v>
      </c>
      <c r="M17" s="2">
        <v>818</v>
      </c>
      <c r="N17" s="2">
        <v>802</v>
      </c>
      <c r="O17" s="2">
        <v>779</v>
      </c>
      <c r="P17" s="2"/>
      <c r="T17" s="21" t="s">
        <v>50</v>
      </c>
      <c r="U17" s="21">
        <v>47</v>
      </c>
      <c r="V17" s="21">
        <v>1223719.6666666667</v>
      </c>
      <c r="W17" s="21"/>
      <c r="X17" s="21"/>
      <c r="Y17" s="21"/>
    </row>
    <row r="18" spans="2:28" ht="14.65" thickBot="1" x14ac:dyDescent="0.5">
      <c r="B18" s="2"/>
      <c r="C18" s="26" t="s">
        <v>11</v>
      </c>
      <c r="D18" s="2">
        <v>12</v>
      </c>
      <c r="E18" s="2">
        <v>784</v>
      </c>
      <c r="F18" s="2">
        <v>716</v>
      </c>
      <c r="G18" s="2">
        <v>708</v>
      </c>
      <c r="H18" s="2">
        <v>695</v>
      </c>
      <c r="I18" s="2">
        <v>708</v>
      </c>
      <c r="J18" s="2">
        <v>916</v>
      </c>
      <c r="K18" s="2">
        <v>902</v>
      </c>
      <c r="L18" s="2">
        <v>898</v>
      </c>
      <c r="M18" s="2">
        <v>888</v>
      </c>
      <c r="N18" s="2">
        <v>818</v>
      </c>
      <c r="O18" s="2">
        <v>802</v>
      </c>
      <c r="P18" s="2">
        <v>779</v>
      </c>
    </row>
    <row r="19" spans="2:28" x14ac:dyDescent="0.45">
      <c r="B19" s="2"/>
      <c r="C19" s="26" t="s">
        <v>0</v>
      </c>
      <c r="D19" s="2">
        <v>13</v>
      </c>
      <c r="E19" s="2">
        <v>845</v>
      </c>
      <c r="F19" s="2">
        <v>784</v>
      </c>
      <c r="G19" s="2">
        <v>716</v>
      </c>
      <c r="H19" s="2">
        <v>708</v>
      </c>
      <c r="I19" s="2">
        <v>695</v>
      </c>
      <c r="J19" s="2">
        <v>708</v>
      </c>
      <c r="K19" s="2">
        <v>916</v>
      </c>
      <c r="L19" s="2">
        <v>902</v>
      </c>
      <c r="M19" s="2">
        <v>898</v>
      </c>
      <c r="N19" s="2">
        <v>888</v>
      </c>
      <c r="O19" s="2">
        <v>818</v>
      </c>
      <c r="P19" s="2">
        <v>802</v>
      </c>
      <c r="Q19" s="2">
        <v>779</v>
      </c>
      <c r="R19">
        <f>U20+$U$21*F19+$U$22*G19+$U$23*H19+$U$24*I19+$U$25*J19+$U$26*K19+$U$27*L19+$U$28*M19+$U$29*N19+$U$30*O19+$U$31*P19+$U$32*Q19</f>
        <v>857.42717253291903</v>
      </c>
      <c r="T19" s="22"/>
      <c r="U19" s="22" t="s">
        <v>57</v>
      </c>
      <c r="V19" s="22" t="s">
        <v>45</v>
      </c>
      <c r="W19" s="22" t="s">
        <v>58</v>
      </c>
      <c r="X19" s="22" t="s">
        <v>59</v>
      </c>
      <c r="Y19" s="22" t="s">
        <v>60</v>
      </c>
      <c r="Z19" s="22" t="s">
        <v>61</v>
      </c>
      <c r="AA19" s="22" t="s">
        <v>62</v>
      </c>
      <c r="AB19" s="22" t="s">
        <v>63</v>
      </c>
    </row>
    <row r="20" spans="2:28" x14ac:dyDescent="0.45">
      <c r="B20" s="2"/>
      <c r="C20" s="26" t="s">
        <v>1</v>
      </c>
      <c r="D20" s="2">
        <v>14</v>
      </c>
      <c r="E20" s="2">
        <v>739</v>
      </c>
      <c r="F20" s="2">
        <v>845</v>
      </c>
      <c r="G20" s="2">
        <v>784</v>
      </c>
      <c r="H20" s="2">
        <v>716</v>
      </c>
      <c r="I20" s="2">
        <v>708</v>
      </c>
      <c r="J20" s="2">
        <v>695</v>
      </c>
      <c r="K20" s="2">
        <v>708</v>
      </c>
      <c r="L20" s="2">
        <v>916</v>
      </c>
      <c r="M20" s="2">
        <v>902</v>
      </c>
      <c r="N20" s="2">
        <v>898</v>
      </c>
      <c r="O20" s="2">
        <v>888</v>
      </c>
      <c r="P20" s="2">
        <v>818</v>
      </c>
      <c r="Q20" s="2">
        <v>802</v>
      </c>
      <c r="R20">
        <f>U21+$U$21*F20+$U$22*G20+$U$23*H20+$U$24*I20+$U$25*J20+$U$26*K20+$U$27*L20+$U$28*M20+$U$29*N20+$U$30*O20+$U$31*P20+$U$32*Q20</f>
        <v>621.53671776465876</v>
      </c>
      <c r="T20" s="20" t="s">
        <v>51</v>
      </c>
      <c r="U20" s="20">
        <v>246.53180321885111</v>
      </c>
      <c r="V20" s="20">
        <v>130.94651435149089</v>
      </c>
      <c r="W20" s="20">
        <v>1.8826908409115988</v>
      </c>
      <c r="X20" s="20">
        <v>6.8075953398878855E-2</v>
      </c>
      <c r="Y20" s="20">
        <v>-19.303753742857964</v>
      </c>
      <c r="Z20" s="20">
        <v>512.36736018056013</v>
      </c>
      <c r="AA20" s="20">
        <v>-19.303753742857964</v>
      </c>
      <c r="AB20" s="20">
        <v>512.36736018056013</v>
      </c>
    </row>
    <row r="21" spans="2:28" x14ac:dyDescent="0.45">
      <c r="B21" s="2"/>
      <c r="C21" s="26" t="s">
        <v>2</v>
      </c>
      <c r="D21" s="2">
        <v>15</v>
      </c>
      <c r="E21" s="2">
        <v>871</v>
      </c>
      <c r="F21" s="2">
        <v>739</v>
      </c>
      <c r="G21" s="2">
        <v>845</v>
      </c>
      <c r="H21" s="2">
        <v>784</v>
      </c>
      <c r="I21" s="2">
        <v>716</v>
      </c>
      <c r="J21" s="2">
        <v>708</v>
      </c>
      <c r="K21" s="2">
        <v>695</v>
      </c>
      <c r="L21" s="2">
        <v>708</v>
      </c>
      <c r="M21" s="2">
        <v>916</v>
      </c>
      <c r="N21" s="2">
        <v>902</v>
      </c>
      <c r="O21" s="2">
        <v>898</v>
      </c>
      <c r="P21" s="2">
        <v>888</v>
      </c>
      <c r="Q21" s="2">
        <v>818</v>
      </c>
      <c r="R21">
        <f>U22+$U$21*F21+$U$22*G21+$U$23*H21+$U$24*I21+$U$25*J21+$U$26*K21+$U$27*L21+$U$28*M21+$U$29*N21+$U$30*O21+$U$31*P21+$U$32*Q21</f>
        <v>631.53740828454829</v>
      </c>
      <c r="T21" s="20" t="s">
        <v>64</v>
      </c>
      <c r="U21" s="20">
        <v>0.3228894940864076</v>
      </c>
      <c r="V21" s="20">
        <v>0.15859186668779174</v>
      </c>
      <c r="W21" s="20">
        <v>2.0359776376304128</v>
      </c>
      <c r="X21" s="20">
        <v>4.937647710569662E-2</v>
      </c>
      <c r="Y21" s="20">
        <v>9.3088816749997694E-4</v>
      </c>
      <c r="Z21" s="20">
        <v>0.64484810000531523</v>
      </c>
      <c r="AA21" s="20">
        <v>9.3088816749997694E-4</v>
      </c>
      <c r="AB21" s="20">
        <v>0.64484810000531523</v>
      </c>
    </row>
    <row r="22" spans="2:28" x14ac:dyDescent="0.45">
      <c r="B22" s="2"/>
      <c r="C22" s="26" t="s">
        <v>3</v>
      </c>
      <c r="D22" s="2">
        <v>16</v>
      </c>
      <c r="E22" s="2">
        <v>927</v>
      </c>
      <c r="F22" s="2">
        <v>871</v>
      </c>
      <c r="G22" s="2">
        <v>739</v>
      </c>
      <c r="H22" s="2">
        <v>845</v>
      </c>
      <c r="I22" s="2">
        <v>784</v>
      </c>
      <c r="J22" s="2">
        <v>716</v>
      </c>
      <c r="K22" s="2">
        <v>708</v>
      </c>
      <c r="L22" s="2">
        <v>695</v>
      </c>
      <c r="M22" s="2">
        <v>708</v>
      </c>
      <c r="N22" s="2">
        <v>916</v>
      </c>
      <c r="O22" s="2">
        <v>902</v>
      </c>
      <c r="P22" s="2">
        <v>898</v>
      </c>
      <c r="Q22" s="2">
        <v>888</v>
      </c>
      <c r="R22">
        <f>U23+$U$21*F22+$U$22*G22+$U$23*H22+$U$24*I22+$U$25*J22+$U$26*K22+$U$27*L22+$U$28*M22+$U$29*N22+$U$30*O22+$U$31*P22+$U$32*Q22</f>
        <v>721.0594931218202</v>
      </c>
      <c r="T22" s="20" t="s">
        <v>65</v>
      </c>
      <c r="U22" s="20">
        <v>-1.0714546833048923E-2</v>
      </c>
      <c r="V22" s="20">
        <v>0.15525395927884869</v>
      </c>
      <c r="W22" s="20">
        <v>-6.9013034403874546E-2</v>
      </c>
      <c r="X22" s="20">
        <v>0.94537203274819537</v>
      </c>
      <c r="Y22" s="20">
        <v>-0.32589684045729567</v>
      </c>
      <c r="Z22" s="20">
        <v>0.30446774679119787</v>
      </c>
      <c r="AA22" s="20">
        <v>-0.32589684045729567</v>
      </c>
      <c r="AB22" s="20">
        <v>0.30446774679119787</v>
      </c>
    </row>
    <row r="23" spans="2:28" x14ac:dyDescent="0.45">
      <c r="B23" s="2"/>
      <c r="C23" s="26" t="s">
        <v>4</v>
      </c>
      <c r="D23" s="2">
        <v>17</v>
      </c>
      <c r="E23" s="2">
        <v>1133</v>
      </c>
      <c r="F23" s="2">
        <v>927</v>
      </c>
      <c r="G23" s="2">
        <v>871</v>
      </c>
      <c r="H23" s="2">
        <v>739</v>
      </c>
      <c r="I23" s="2">
        <v>845</v>
      </c>
      <c r="J23" s="2">
        <v>784</v>
      </c>
      <c r="K23" s="2">
        <v>716</v>
      </c>
      <c r="L23" s="2">
        <v>708</v>
      </c>
      <c r="M23" s="2">
        <v>695</v>
      </c>
      <c r="N23" s="2">
        <v>708</v>
      </c>
      <c r="O23" s="2">
        <v>916</v>
      </c>
      <c r="P23" s="2">
        <v>902</v>
      </c>
      <c r="Q23" s="2">
        <v>898</v>
      </c>
      <c r="R23">
        <f>U24+$U$21*F23+$U$22*G23+$U$23*H23+$U$24*I23+$U$25*J23+$U$26*K23+$U$27*L23+$U$28*M23+$U$29*N23+$U$30*O23+$U$31*P23+$U$32*Q23</f>
        <v>781.74367942594927</v>
      </c>
      <c r="T23" s="20" t="s">
        <v>102</v>
      </c>
      <c r="U23" s="20">
        <v>-0.11671431384851222</v>
      </c>
      <c r="V23" s="20">
        <v>0.17307293407004448</v>
      </c>
      <c r="W23" s="20">
        <v>-0.67436491139207633</v>
      </c>
      <c r="X23" s="20">
        <v>0.50450949631841868</v>
      </c>
      <c r="Y23" s="20">
        <v>-0.46807104946965855</v>
      </c>
      <c r="Z23" s="20">
        <v>0.23464242177263411</v>
      </c>
      <c r="AA23" s="20">
        <v>-0.46807104946965855</v>
      </c>
      <c r="AB23" s="20">
        <v>0.23464242177263411</v>
      </c>
    </row>
    <row r="24" spans="2:28" x14ac:dyDescent="0.45">
      <c r="B24" s="2">
        <v>2007</v>
      </c>
      <c r="C24" s="26" t="s">
        <v>5</v>
      </c>
      <c r="D24" s="2">
        <v>18</v>
      </c>
      <c r="E24" s="2">
        <v>1124</v>
      </c>
      <c r="F24" s="2">
        <v>1133</v>
      </c>
      <c r="G24" s="2">
        <v>927</v>
      </c>
      <c r="H24" s="2">
        <v>871</v>
      </c>
      <c r="I24" s="2">
        <v>739</v>
      </c>
      <c r="J24" s="2">
        <v>845</v>
      </c>
      <c r="K24" s="2">
        <v>784</v>
      </c>
      <c r="L24" s="2">
        <v>716</v>
      </c>
      <c r="M24" s="2">
        <v>708</v>
      </c>
      <c r="N24" s="2">
        <v>695</v>
      </c>
      <c r="O24" s="2">
        <v>708</v>
      </c>
      <c r="P24" s="2">
        <v>916</v>
      </c>
      <c r="Q24" s="2">
        <v>902</v>
      </c>
      <c r="R24">
        <f>U25+$U$21*F24+$U$22*G24+$U$23*H24+$U$24*I24+$U$25*J24+$U$26*K24+$U$27*L24+$U$28*M24+$U$29*N24+$U$30*O24+$U$31*P24+$U$32*Q24</f>
        <v>825.48412277813964</v>
      </c>
      <c r="T24" s="20" t="s">
        <v>103</v>
      </c>
      <c r="U24" s="20">
        <v>0.18296074687880987</v>
      </c>
      <c r="V24" s="20">
        <v>0.1994544572894339</v>
      </c>
      <c r="W24" s="20">
        <v>0.91730588208069197</v>
      </c>
      <c r="X24" s="20">
        <v>0.36526042155339078</v>
      </c>
      <c r="Y24" s="20">
        <v>-0.22195332818933944</v>
      </c>
      <c r="Z24" s="20">
        <v>0.58787482194695917</v>
      </c>
      <c r="AA24" s="20">
        <v>-0.22195332818933944</v>
      </c>
      <c r="AB24" s="20">
        <v>0.58787482194695917</v>
      </c>
    </row>
    <row r="25" spans="2:28" x14ac:dyDescent="0.45">
      <c r="B25" s="2"/>
      <c r="C25" s="26" t="s">
        <v>6</v>
      </c>
      <c r="D25" s="2">
        <v>19</v>
      </c>
      <c r="E25" s="2">
        <v>1056</v>
      </c>
      <c r="F25" s="2">
        <v>1124</v>
      </c>
      <c r="G25" s="2">
        <v>1133</v>
      </c>
      <c r="H25" s="2">
        <v>927</v>
      </c>
      <c r="I25" s="2">
        <v>871</v>
      </c>
      <c r="J25" s="2">
        <v>739</v>
      </c>
      <c r="K25" s="2">
        <v>845</v>
      </c>
      <c r="L25" s="2">
        <v>784</v>
      </c>
      <c r="M25" s="2">
        <v>716</v>
      </c>
      <c r="N25" s="2">
        <v>708</v>
      </c>
      <c r="O25" s="2">
        <v>695</v>
      </c>
      <c r="P25" s="2">
        <v>708</v>
      </c>
      <c r="Q25" s="2">
        <v>916</v>
      </c>
      <c r="R25">
        <f>U26+$U$21*F25+$U$22*G25+$U$23*H25+$U$24*I25+$U$25*J25+$U$26*K25+$U$27*L25+$U$28*M25+$U$29*N25+$U$30*O25+$U$31*P25+$U$32*Q25</f>
        <v>780.55100894811176</v>
      </c>
      <c r="T25" s="20" t="s">
        <v>104</v>
      </c>
      <c r="U25" s="20">
        <v>-0.1004025777448429</v>
      </c>
      <c r="V25" s="20">
        <v>0.20282186853248801</v>
      </c>
      <c r="W25" s="20">
        <v>-0.49502836391017874</v>
      </c>
      <c r="X25" s="20">
        <v>0.62367365162448274</v>
      </c>
      <c r="Y25" s="20">
        <v>-0.51215286107519575</v>
      </c>
      <c r="Z25" s="20">
        <v>0.31134770558550995</v>
      </c>
      <c r="AA25" s="20">
        <v>-0.51215286107519575</v>
      </c>
      <c r="AB25" s="20">
        <v>0.31134770558550995</v>
      </c>
    </row>
    <row r="26" spans="2:28" x14ac:dyDescent="0.45">
      <c r="B26" s="2"/>
      <c r="C26" s="26" t="s">
        <v>7</v>
      </c>
      <c r="D26" s="2">
        <v>20</v>
      </c>
      <c r="E26" s="2">
        <v>889</v>
      </c>
      <c r="F26" s="2">
        <v>1056</v>
      </c>
      <c r="G26" s="2">
        <v>1124</v>
      </c>
      <c r="H26" s="2">
        <v>1133</v>
      </c>
      <c r="I26" s="2">
        <v>927</v>
      </c>
      <c r="J26" s="2">
        <v>871</v>
      </c>
      <c r="K26" s="2">
        <v>739</v>
      </c>
      <c r="L26" s="2">
        <v>845</v>
      </c>
      <c r="M26" s="2">
        <v>784</v>
      </c>
      <c r="N26" s="2">
        <v>716</v>
      </c>
      <c r="O26" s="2">
        <v>708</v>
      </c>
      <c r="P26" s="2">
        <v>695</v>
      </c>
      <c r="Q26" s="2">
        <v>708</v>
      </c>
      <c r="R26">
        <f>U27+$U$21*F26+$U$22*G26+$U$23*H26+$U$24*I26+$U$25*J26+$U$26*K26+$U$27*L26+$U$28*M26+$U$29*N26+$U$30*O26+$U$31*P26+$U$32*Q26</f>
        <v>623.4644328051545</v>
      </c>
      <c r="T26" s="20" t="s">
        <v>105</v>
      </c>
      <c r="U26" s="20">
        <v>9.9390772650655018E-2</v>
      </c>
      <c r="V26" s="20">
        <v>0.19392434721805837</v>
      </c>
      <c r="W26" s="20">
        <v>0.51252343543482448</v>
      </c>
      <c r="X26" s="20">
        <v>0.61150422490935585</v>
      </c>
      <c r="Y26" s="20">
        <v>-0.29429658211749776</v>
      </c>
      <c r="Z26" s="20">
        <v>0.49307812741880785</v>
      </c>
      <c r="AA26" s="20">
        <v>-0.29429658211749776</v>
      </c>
      <c r="AB26" s="20">
        <v>0.49307812741880785</v>
      </c>
    </row>
    <row r="27" spans="2:28" x14ac:dyDescent="0.45">
      <c r="B27" s="2"/>
      <c r="C27" s="26" t="s">
        <v>8</v>
      </c>
      <c r="D27" s="2">
        <v>21</v>
      </c>
      <c r="E27" s="2">
        <v>857</v>
      </c>
      <c r="F27" s="2">
        <v>889</v>
      </c>
      <c r="G27" s="2">
        <v>1056</v>
      </c>
      <c r="H27" s="2">
        <v>1124</v>
      </c>
      <c r="I27" s="2">
        <v>1133</v>
      </c>
      <c r="J27" s="2">
        <v>927</v>
      </c>
      <c r="K27" s="2">
        <v>871</v>
      </c>
      <c r="L27" s="2">
        <v>739</v>
      </c>
      <c r="M27" s="2">
        <v>845</v>
      </c>
      <c r="N27" s="2">
        <v>784</v>
      </c>
      <c r="O27" s="2">
        <v>716</v>
      </c>
      <c r="P27" s="2">
        <v>708</v>
      </c>
      <c r="Q27" s="2">
        <v>695</v>
      </c>
      <c r="R27">
        <f>U28+$U$21*F27+$U$22*G27+$U$23*H27+$U$24*I27+$U$25*J27+$U$26*K27+$U$27*L27+$U$28*M27+$U$29*N27+$U$30*O27+$U$31*P27+$U$32*Q27</f>
        <v>618.74240683829294</v>
      </c>
      <c r="T27" s="20" t="s">
        <v>106</v>
      </c>
      <c r="U27" s="20">
        <v>-0.12430655123083593</v>
      </c>
      <c r="V27" s="20">
        <v>0.19157576710060467</v>
      </c>
      <c r="W27" s="20">
        <v>-0.64886364863441848</v>
      </c>
      <c r="X27" s="20">
        <v>0.52066169506621263</v>
      </c>
      <c r="Y27" s="20">
        <v>-0.51322603488241481</v>
      </c>
      <c r="Z27" s="20">
        <v>0.26461293242074296</v>
      </c>
      <c r="AA27" s="20">
        <v>-0.51322603488241481</v>
      </c>
      <c r="AB27" s="20">
        <v>0.26461293242074296</v>
      </c>
    </row>
    <row r="28" spans="2:28" x14ac:dyDescent="0.45">
      <c r="B28" s="2"/>
      <c r="C28" s="26" t="s">
        <v>9</v>
      </c>
      <c r="D28" s="2">
        <v>22</v>
      </c>
      <c r="E28" s="2">
        <v>772</v>
      </c>
      <c r="F28" s="2">
        <v>857</v>
      </c>
      <c r="G28" s="2">
        <v>889</v>
      </c>
      <c r="H28" s="2">
        <v>1056</v>
      </c>
      <c r="I28" s="2">
        <v>1124</v>
      </c>
      <c r="J28" s="2">
        <v>1133</v>
      </c>
      <c r="K28" s="2">
        <v>927</v>
      </c>
      <c r="L28" s="2">
        <v>871</v>
      </c>
      <c r="M28" s="2">
        <v>739</v>
      </c>
      <c r="N28" s="2">
        <v>845</v>
      </c>
      <c r="O28" s="2">
        <v>784</v>
      </c>
      <c r="P28" s="2">
        <v>716</v>
      </c>
      <c r="Q28" s="2">
        <v>708</v>
      </c>
      <c r="R28">
        <f>U29+$U$21*F28+$U$22*G28+$U$23*H28+$U$24*I28+$U$25*J28+$U$26*K28+$U$27*L28+$U$28*M28+$U$29*N28+$U$30*O28+$U$31*P28+$U$32*Q28</f>
        <v>588.85882962723872</v>
      </c>
      <c r="T28" s="20" t="s">
        <v>107</v>
      </c>
      <c r="U28" s="20">
        <v>-4.5200398857285232E-2</v>
      </c>
      <c r="V28" s="20">
        <v>0.1925874134209056</v>
      </c>
      <c r="W28" s="20">
        <v>-0.23470069021851597</v>
      </c>
      <c r="X28" s="20">
        <v>0.8158087216653892</v>
      </c>
      <c r="Y28" s="20">
        <v>-0.43617363372429235</v>
      </c>
      <c r="Z28" s="20">
        <v>0.34577283600972192</v>
      </c>
      <c r="AA28" s="20">
        <v>-0.43617363372429235</v>
      </c>
      <c r="AB28" s="20">
        <v>0.34577283600972192</v>
      </c>
    </row>
    <row r="29" spans="2:28" x14ac:dyDescent="0.45">
      <c r="B29" s="2"/>
      <c r="C29" s="26" t="s">
        <v>10</v>
      </c>
      <c r="D29" s="2">
        <v>23</v>
      </c>
      <c r="E29" s="2">
        <v>751</v>
      </c>
      <c r="F29" s="2">
        <v>772</v>
      </c>
      <c r="G29" s="2">
        <v>857</v>
      </c>
      <c r="H29" s="2">
        <v>889</v>
      </c>
      <c r="I29" s="2">
        <v>1056</v>
      </c>
      <c r="J29" s="2">
        <v>1124</v>
      </c>
      <c r="K29" s="2">
        <v>1133</v>
      </c>
      <c r="L29" s="2">
        <v>927</v>
      </c>
      <c r="M29" s="2">
        <v>871</v>
      </c>
      <c r="N29" s="2">
        <v>739</v>
      </c>
      <c r="O29" s="2">
        <v>845</v>
      </c>
      <c r="P29" s="2">
        <v>784</v>
      </c>
      <c r="Q29" s="2">
        <v>716</v>
      </c>
      <c r="R29">
        <f>U30+$U$21*F29+$U$22*G29+$U$23*H29+$U$24*I29+$U$25*J29+$U$26*K29+$U$27*L29+$U$28*M29+$U$29*N29+$U$30*O29+$U$31*P29+$U$32*Q29</f>
        <v>612.9399297272945</v>
      </c>
      <c r="T29" s="20" t="s">
        <v>108</v>
      </c>
      <c r="U29" s="20">
        <v>-0.10776518053313053</v>
      </c>
      <c r="V29" s="20">
        <v>0.19186235333138801</v>
      </c>
      <c r="W29" s="20">
        <v>-0.56167965555492083</v>
      </c>
      <c r="X29" s="20">
        <v>0.57791359116030427</v>
      </c>
      <c r="Y29" s="20">
        <v>-0.49726646516395012</v>
      </c>
      <c r="Z29" s="20">
        <v>0.28173610409768901</v>
      </c>
      <c r="AA29" s="20">
        <v>-0.49726646516395012</v>
      </c>
      <c r="AB29" s="20">
        <v>0.28173610409768901</v>
      </c>
    </row>
    <row r="30" spans="2:28" x14ac:dyDescent="0.45">
      <c r="B30" s="2"/>
      <c r="C30" s="26" t="s">
        <v>11</v>
      </c>
      <c r="D30" s="2">
        <v>24</v>
      </c>
      <c r="E30" s="2">
        <v>820</v>
      </c>
      <c r="F30" s="2">
        <v>751</v>
      </c>
      <c r="G30" s="2">
        <v>772</v>
      </c>
      <c r="H30" s="2">
        <v>857</v>
      </c>
      <c r="I30" s="2">
        <v>889</v>
      </c>
      <c r="J30" s="2">
        <v>1056</v>
      </c>
      <c r="K30" s="2">
        <v>1124</v>
      </c>
      <c r="L30" s="2">
        <v>1133</v>
      </c>
      <c r="M30" s="2">
        <v>927</v>
      </c>
      <c r="N30" s="2">
        <v>871</v>
      </c>
      <c r="O30" s="2">
        <v>739</v>
      </c>
      <c r="P30" s="2">
        <v>845</v>
      </c>
      <c r="Q30" s="2">
        <v>784</v>
      </c>
      <c r="R30">
        <f>U31+$U$21*F30+$U$22*G30+$U$23*H30+$U$24*I30+$U$25*J30+$U$26*K30+$U$27*L30+$U$28*M30+$U$29*N30+$U$30*O30+$U$31*P30+$U$32*Q30</f>
        <v>594.38524219549868</v>
      </c>
      <c r="T30" s="20" t="s">
        <v>109</v>
      </c>
      <c r="U30" s="20">
        <v>-2.9739252608887021E-2</v>
      </c>
      <c r="V30" s="20">
        <v>0.19355733379890042</v>
      </c>
      <c r="W30" s="20">
        <v>-0.15364570293050797</v>
      </c>
      <c r="X30" s="20">
        <v>0.87877158070166816</v>
      </c>
      <c r="Y30" s="20">
        <v>-0.42268153052503304</v>
      </c>
      <c r="Z30" s="20">
        <v>0.36320302530725895</v>
      </c>
      <c r="AA30" s="20">
        <v>-0.42268153052503304</v>
      </c>
      <c r="AB30" s="20">
        <v>0.36320302530725895</v>
      </c>
    </row>
    <row r="31" spans="2:28" x14ac:dyDescent="0.45">
      <c r="B31" s="2"/>
      <c r="C31" s="26" t="s">
        <v>0</v>
      </c>
      <c r="D31" s="2">
        <v>25</v>
      </c>
      <c r="E31" s="2">
        <v>857</v>
      </c>
      <c r="F31" s="2">
        <v>820</v>
      </c>
      <c r="G31" s="2">
        <v>751</v>
      </c>
      <c r="H31" s="2">
        <v>772</v>
      </c>
      <c r="I31" s="2">
        <v>857</v>
      </c>
      <c r="J31" s="2">
        <v>889</v>
      </c>
      <c r="K31" s="2">
        <v>1056</v>
      </c>
      <c r="L31" s="2">
        <v>1124</v>
      </c>
      <c r="M31" s="2">
        <v>1133</v>
      </c>
      <c r="N31" s="2">
        <v>927</v>
      </c>
      <c r="O31" s="2">
        <v>871</v>
      </c>
      <c r="P31" s="2">
        <v>739</v>
      </c>
      <c r="Q31" s="2">
        <v>845</v>
      </c>
      <c r="R31">
        <f>U32+$U$21*F31+$U$22*G31+$U$23*H31+$U$24*I31+$U$25*J31+$U$26*K31+$U$27*L31+$U$28*M31+$U$29*N31+$U$30*O31+$U$31*P31+$U$32*Q31</f>
        <v>601.00136858029771</v>
      </c>
      <c r="T31" s="20" t="s">
        <v>110</v>
      </c>
      <c r="U31" s="20">
        <v>0.33640623565013994</v>
      </c>
      <c r="V31" s="20">
        <v>0.19412912510974545</v>
      </c>
      <c r="W31" s="20">
        <v>1.7328993547978033</v>
      </c>
      <c r="X31" s="20">
        <v>9.1917671908465864E-2</v>
      </c>
      <c r="Y31" s="20">
        <v>-5.7696840339457212E-2</v>
      </c>
      <c r="Z31" s="20">
        <v>0.73050931163973709</v>
      </c>
      <c r="AA31" s="20">
        <v>-5.7696840339457212E-2</v>
      </c>
      <c r="AB31" s="20">
        <v>0.73050931163973709</v>
      </c>
    </row>
    <row r="32" spans="2:28" ht="14.65" thickBot="1" x14ac:dyDescent="0.5">
      <c r="B32" s="2"/>
      <c r="C32" s="26" t="s">
        <v>1</v>
      </c>
      <c r="D32" s="2">
        <v>26</v>
      </c>
      <c r="E32" s="2">
        <v>881</v>
      </c>
      <c r="F32" s="2">
        <v>857</v>
      </c>
      <c r="G32" s="2">
        <v>820</v>
      </c>
      <c r="H32" s="2">
        <v>751</v>
      </c>
      <c r="I32" s="2">
        <v>772</v>
      </c>
      <c r="J32" s="2">
        <v>857</v>
      </c>
      <c r="K32" s="2">
        <v>889</v>
      </c>
      <c r="L32" s="2">
        <v>1056</v>
      </c>
      <c r="M32" s="2">
        <v>1124</v>
      </c>
      <c r="N32" s="2">
        <v>1133</v>
      </c>
      <c r="O32" s="2">
        <v>927</v>
      </c>
      <c r="P32" s="2">
        <v>871</v>
      </c>
      <c r="Q32" s="2">
        <v>739</v>
      </c>
      <c r="R32">
        <f>U33+$U$21*F32+$U$22*G32+$U$23*H32+$U$24*I32+$U$25*J32+$U$26*K32+$U$27*L32+$U$28*M32+$U$29*N32+$U$30*O32+$U$31*P32+$U$32*Q32</f>
        <v>573.38362781071578</v>
      </c>
      <c r="T32" s="21" t="s">
        <v>111</v>
      </c>
      <c r="U32" s="21">
        <v>0.39008930583086421</v>
      </c>
      <c r="V32" s="21">
        <v>0.17789341845343376</v>
      </c>
      <c r="W32" s="21">
        <v>2.1928259584992791</v>
      </c>
      <c r="X32" s="21">
        <v>3.5056697655814192E-2</v>
      </c>
      <c r="Y32" s="21">
        <v>2.8946466644992341E-2</v>
      </c>
      <c r="Z32" s="21">
        <v>0.75123214501673607</v>
      </c>
      <c r="AA32" s="21">
        <v>2.8946466644992341E-2</v>
      </c>
      <c r="AB32" s="21">
        <v>0.75123214501673607</v>
      </c>
    </row>
    <row r="33" spans="2:18" x14ac:dyDescent="0.45">
      <c r="B33" s="2"/>
      <c r="C33" s="26" t="s">
        <v>2</v>
      </c>
      <c r="D33" s="2">
        <v>27</v>
      </c>
      <c r="E33" s="2">
        <v>937</v>
      </c>
      <c r="F33" s="2">
        <v>881</v>
      </c>
      <c r="G33" s="2">
        <v>857</v>
      </c>
      <c r="H33" s="2">
        <v>820</v>
      </c>
      <c r="I33" s="2">
        <v>751</v>
      </c>
      <c r="J33" s="2">
        <v>772</v>
      </c>
      <c r="K33" s="2">
        <v>857</v>
      </c>
      <c r="L33" s="2">
        <v>889</v>
      </c>
      <c r="M33" s="2">
        <v>1056</v>
      </c>
      <c r="N33" s="2">
        <v>1124</v>
      </c>
      <c r="O33" s="2">
        <v>1133</v>
      </c>
      <c r="P33" s="2">
        <v>927</v>
      </c>
      <c r="Q33" s="2">
        <v>871</v>
      </c>
      <c r="R33">
        <f>U34+$U$21*F33+$U$22*G33+$U$23*H33+$U$24*I33+$U$25*J33+$U$26*K33+$U$27*L33+$U$28*M33+$U$29*N33+$U$30*O33+$U$31*P33+$U$32*Q33</f>
        <v>663.20174781074957</v>
      </c>
    </row>
    <row r="34" spans="2:18" x14ac:dyDescent="0.45">
      <c r="B34" s="2"/>
      <c r="C34" s="26" t="s">
        <v>3</v>
      </c>
      <c r="D34" s="2">
        <v>28</v>
      </c>
      <c r="E34" s="2">
        <v>1159</v>
      </c>
      <c r="F34" s="2">
        <v>937</v>
      </c>
      <c r="G34" s="2">
        <v>881</v>
      </c>
      <c r="H34" s="2">
        <v>857</v>
      </c>
      <c r="I34" s="2">
        <v>820</v>
      </c>
      <c r="J34" s="2">
        <v>751</v>
      </c>
      <c r="K34" s="2">
        <v>772</v>
      </c>
      <c r="L34" s="2">
        <v>857</v>
      </c>
      <c r="M34" s="2">
        <v>889</v>
      </c>
      <c r="N34" s="2">
        <v>1056</v>
      </c>
      <c r="O34" s="2">
        <v>1124</v>
      </c>
      <c r="P34" s="2">
        <v>1133</v>
      </c>
      <c r="Q34" s="2">
        <v>927</v>
      </c>
      <c r="R34">
        <f>U35+$U$21*F34+$U$22*G34+$U$23*H34+$U$24*I34+$U$25*J34+$U$26*K34+$U$27*L34+$U$28*M34+$U$29*N34+$U$30*O34+$U$31*P34+$U$32*Q34</f>
        <v>793.25915820391742</v>
      </c>
    </row>
    <row r="35" spans="2:18" x14ac:dyDescent="0.45">
      <c r="B35" s="2"/>
      <c r="C35" s="26" t="s">
        <v>4</v>
      </c>
      <c r="D35" s="2">
        <v>29</v>
      </c>
      <c r="E35" s="2">
        <v>1072</v>
      </c>
      <c r="F35" s="2">
        <v>1159</v>
      </c>
      <c r="G35" s="2">
        <v>937</v>
      </c>
      <c r="H35" s="2">
        <v>881</v>
      </c>
      <c r="I35" s="2">
        <v>857</v>
      </c>
      <c r="J35" s="2">
        <v>820</v>
      </c>
      <c r="K35" s="2">
        <v>751</v>
      </c>
      <c r="L35" s="2">
        <v>772</v>
      </c>
      <c r="M35" s="2">
        <v>857</v>
      </c>
      <c r="N35" s="2">
        <v>889</v>
      </c>
      <c r="O35" s="2">
        <v>1056</v>
      </c>
      <c r="P35" s="2">
        <v>1124</v>
      </c>
      <c r="Q35" s="2">
        <v>1133</v>
      </c>
      <c r="R35">
        <f>U36+$U$21*F35+$U$22*G35+$U$23*H35+$U$24*I35+$U$25*J35+$U$26*K35+$U$27*L35+$U$28*M35+$U$29*N35+$U$30*O35+$U$31*P35+$U$32*Q35</f>
        <v>968.65629610534108</v>
      </c>
    </row>
    <row r="36" spans="2:18" x14ac:dyDescent="0.45">
      <c r="B36" s="2">
        <v>2008</v>
      </c>
      <c r="C36" s="26" t="s">
        <v>5</v>
      </c>
      <c r="D36" s="2">
        <v>30</v>
      </c>
      <c r="E36" s="2">
        <v>1246</v>
      </c>
      <c r="F36" s="2">
        <v>1072</v>
      </c>
      <c r="G36" s="2">
        <v>1159</v>
      </c>
      <c r="H36" s="2">
        <v>937</v>
      </c>
      <c r="I36" s="2">
        <v>881</v>
      </c>
      <c r="J36" s="2">
        <v>857</v>
      </c>
      <c r="K36" s="2">
        <v>820</v>
      </c>
      <c r="L36" s="2">
        <v>751</v>
      </c>
      <c r="M36" s="2">
        <v>772</v>
      </c>
      <c r="N36" s="2">
        <v>857</v>
      </c>
      <c r="O36" s="2">
        <v>889</v>
      </c>
      <c r="P36" s="2">
        <v>1056</v>
      </c>
      <c r="Q36" s="2">
        <v>1124</v>
      </c>
      <c r="R36">
        <f>U37+$U$21*F36+$U$22*G36+$U$23*H36+$U$24*I36+$U$25*J36+$U$26*K36+$U$27*L36+$U$28*M36+$U$29*N36+$U$30*O36+$U$31*P36+$U$32*Q36</f>
        <v>927.66538967357133</v>
      </c>
    </row>
    <row r="37" spans="2:18" x14ac:dyDescent="0.45">
      <c r="B37" s="2"/>
      <c r="C37" s="26" t="s">
        <v>6</v>
      </c>
      <c r="D37" s="2">
        <v>31</v>
      </c>
      <c r="E37" s="2">
        <v>1198</v>
      </c>
      <c r="F37" s="2">
        <v>1246</v>
      </c>
      <c r="G37" s="2">
        <v>1072</v>
      </c>
      <c r="H37" s="2">
        <v>1159</v>
      </c>
      <c r="I37" s="2">
        <v>937</v>
      </c>
      <c r="J37" s="2">
        <v>881</v>
      </c>
      <c r="K37" s="2">
        <v>857</v>
      </c>
      <c r="L37" s="2">
        <v>820</v>
      </c>
      <c r="M37" s="2">
        <v>751</v>
      </c>
      <c r="N37" s="2">
        <v>772</v>
      </c>
      <c r="O37" s="2">
        <v>857</v>
      </c>
      <c r="P37" s="2">
        <v>889</v>
      </c>
      <c r="Q37" s="2">
        <v>1056</v>
      </c>
      <c r="R37">
        <f>U38+$U$21*F37+$U$22*G37+$U$23*H37+$U$24*I37+$U$25*J37+$U$26*K37+$U$27*L37+$U$28*M37+$U$29*N37+$U$30*O37+$U$31*P37+$U$32*Q37</f>
        <v>890.1611867119268</v>
      </c>
    </row>
    <row r="38" spans="2:18" x14ac:dyDescent="0.45">
      <c r="B38" s="2"/>
      <c r="C38" s="26" t="s">
        <v>7</v>
      </c>
      <c r="D38" s="2">
        <v>32</v>
      </c>
      <c r="E38" s="2">
        <v>922</v>
      </c>
      <c r="F38" s="2">
        <v>1198</v>
      </c>
      <c r="G38" s="2">
        <v>1246</v>
      </c>
      <c r="H38" s="2">
        <v>1072</v>
      </c>
      <c r="I38" s="2">
        <v>1159</v>
      </c>
      <c r="J38" s="2">
        <v>937</v>
      </c>
      <c r="K38" s="2">
        <v>881</v>
      </c>
      <c r="L38" s="2">
        <v>857</v>
      </c>
      <c r="M38" s="2">
        <v>820</v>
      </c>
      <c r="N38" s="2">
        <v>751</v>
      </c>
      <c r="O38" s="2">
        <v>772</v>
      </c>
      <c r="P38" s="2">
        <v>857</v>
      </c>
      <c r="Q38" s="2">
        <v>889</v>
      </c>
      <c r="R38">
        <f>U39+$U$21*F38+$U$22*G38+$U$23*H38+$U$24*I38+$U$25*J38+$U$26*K38+$U$27*L38+$U$28*M38+$U$29*N38+$U$30*O38+$U$31*P38+$U$32*Q38</f>
        <v>841.4952468803483</v>
      </c>
    </row>
    <row r="39" spans="2:18" x14ac:dyDescent="0.45">
      <c r="B39" s="2"/>
      <c r="C39" s="26" t="s">
        <v>8</v>
      </c>
      <c r="D39" s="2">
        <v>33</v>
      </c>
      <c r="E39" s="2">
        <v>798</v>
      </c>
      <c r="F39" s="2">
        <v>922</v>
      </c>
      <c r="G39" s="2">
        <v>1198</v>
      </c>
      <c r="H39" s="2">
        <v>1246</v>
      </c>
      <c r="I39" s="2">
        <v>1072</v>
      </c>
      <c r="J39" s="2">
        <v>1159</v>
      </c>
      <c r="K39" s="2">
        <v>937</v>
      </c>
      <c r="L39" s="2">
        <v>881</v>
      </c>
      <c r="M39" s="2">
        <v>857</v>
      </c>
      <c r="N39" s="2">
        <v>820</v>
      </c>
      <c r="O39" s="2">
        <v>751</v>
      </c>
      <c r="P39" s="2">
        <v>772</v>
      </c>
      <c r="Q39" s="2">
        <v>857</v>
      </c>
      <c r="R39">
        <f>U40+$U$21*F39+$U$22*G39+$U$23*H39+$U$24*I39+$U$25*J39+$U$26*K39+$U$27*L39+$U$28*M39+$U$29*N39+$U$30*O39+$U$31*P39+$U$32*Q39</f>
        <v>647.3982472253615</v>
      </c>
    </row>
    <row r="40" spans="2:18" x14ac:dyDescent="0.45">
      <c r="B40" s="2"/>
      <c r="C40" s="26" t="s">
        <v>9</v>
      </c>
      <c r="D40" s="2">
        <v>34</v>
      </c>
      <c r="E40" s="2">
        <v>879</v>
      </c>
      <c r="F40" s="2">
        <v>798</v>
      </c>
      <c r="G40" s="2">
        <v>922</v>
      </c>
      <c r="H40" s="2">
        <v>1198</v>
      </c>
      <c r="I40" s="2">
        <v>1246</v>
      </c>
      <c r="J40" s="2">
        <v>1072</v>
      </c>
      <c r="K40" s="2">
        <v>1159</v>
      </c>
      <c r="L40" s="2">
        <v>937</v>
      </c>
      <c r="M40" s="2">
        <v>881</v>
      </c>
      <c r="N40" s="2">
        <v>857</v>
      </c>
      <c r="O40" s="2">
        <v>820</v>
      </c>
      <c r="P40" s="2">
        <v>751</v>
      </c>
      <c r="Q40" s="2">
        <v>772</v>
      </c>
      <c r="R40">
        <f>U41+$U$21*F40+$U$22*G40+$U$23*H40+$U$24*I40+$U$25*J40+$U$26*K40+$U$27*L40+$U$28*M40+$U$29*N40+$U$30*O40+$U$31*P40+$U$32*Q40</f>
        <v>624.24697920293966</v>
      </c>
    </row>
    <row r="41" spans="2:18" x14ac:dyDescent="0.45">
      <c r="B41" s="2"/>
      <c r="C41" s="26" t="s">
        <v>10</v>
      </c>
      <c r="D41" s="2">
        <v>35</v>
      </c>
      <c r="E41" s="2">
        <v>945</v>
      </c>
      <c r="F41" s="2">
        <v>879</v>
      </c>
      <c r="G41" s="2">
        <v>798</v>
      </c>
      <c r="H41" s="2">
        <v>922</v>
      </c>
      <c r="I41" s="2">
        <v>1198</v>
      </c>
      <c r="J41" s="2">
        <v>1246</v>
      </c>
      <c r="K41" s="2">
        <v>1072</v>
      </c>
      <c r="L41" s="2">
        <v>1159</v>
      </c>
      <c r="M41" s="2">
        <v>937</v>
      </c>
      <c r="N41" s="2">
        <v>881</v>
      </c>
      <c r="O41" s="2">
        <v>857</v>
      </c>
      <c r="P41" s="2">
        <v>820</v>
      </c>
      <c r="Q41" s="2">
        <v>751</v>
      </c>
      <c r="R41">
        <f>U42+$U$21*F41+$U$22*G41+$U$23*H41+$U$24*I41+$U$25*J41+$U$26*K41+$U$27*L41+$U$28*M41+$U$29*N41+$U$30*O41+$U$31*P41+$U$32*Q41</f>
        <v>630.24978250386755</v>
      </c>
    </row>
    <row r="42" spans="2:18" x14ac:dyDescent="0.45">
      <c r="B42" s="2"/>
      <c r="C42" s="26" t="s">
        <v>11</v>
      </c>
      <c r="D42" s="2">
        <v>36</v>
      </c>
      <c r="E42" s="2">
        <v>990</v>
      </c>
      <c r="F42" s="2">
        <v>945</v>
      </c>
      <c r="G42" s="2">
        <v>879</v>
      </c>
      <c r="H42" s="2">
        <v>798</v>
      </c>
      <c r="I42" s="2">
        <v>922</v>
      </c>
      <c r="J42" s="2">
        <v>1198</v>
      </c>
      <c r="K42" s="2">
        <v>1246</v>
      </c>
      <c r="L42" s="2">
        <v>1072</v>
      </c>
      <c r="M42" s="2">
        <v>1159</v>
      </c>
      <c r="N42" s="2">
        <v>937</v>
      </c>
      <c r="O42" s="2">
        <v>881</v>
      </c>
      <c r="P42" s="2">
        <v>857</v>
      </c>
      <c r="Q42" s="2">
        <v>820</v>
      </c>
      <c r="R42">
        <f>U43+$U$21*F42+$U$22*G42+$U$23*H42+$U$24*I42+$U$25*J42+$U$26*K42+$U$27*L42+$U$28*M42+$U$29*N42+$U$30*O42+$U$31*P42+$U$32*Q42</f>
        <v>670.17611983140557</v>
      </c>
    </row>
    <row r="43" spans="2:18" x14ac:dyDescent="0.45">
      <c r="B43" s="2"/>
      <c r="C43" s="26" t="s">
        <v>0</v>
      </c>
      <c r="D43" s="2">
        <v>37</v>
      </c>
      <c r="E43" s="2">
        <v>917</v>
      </c>
      <c r="F43" s="2">
        <v>990</v>
      </c>
      <c r="G43" s="2">
        <v>945</v>
      </c>
      <c r="H43" s="2">
        <v>879</v>
      </c>
      <c r="I43" s="2">
        <v>798</v>
      </c>
      <c r="J43" s="2">
        <v>922</v>
      </c>
      <c r="K43" s="2">
        <v>1198</v>
      </c>
      <c r="L43" s="2">
        <v>1246</v>
      </c>
      <c r="M43" s="2">
        <v>1072</v>
      </c>
      <c r="N43" s="2">
        <v>1159</v>
      </c>
      <c r="O43" s="2">
        <v>937</v>
      </c>
      <c r="P43" s="2">
        <v>881</v>
      </c>
      <c r="Q43" s="2">
        <v>857</v>
      </c>
      <c r="R43">
        <f>U44+$U$21*F43+$U$22*G43+$U$23*H43+$U$24*I43+$U$25*J43+$U$26*K43+$U$27*L43+$U$28*M43+$U$29*N43+$U$30*O43+$U$31*P43+$U$32*Q43</f>
        <v>654.01922984326711</v>
      </c>
    </row>
    <row r="44" spans="2:18" x14ac:dyDescent="0.45">
      <c r="B44" s="2"/>
      <c r="C44" s="26" t="s">
        <v>1</v>
      </c>
      <c r="D44" s="2">
        <v>38</v>
      </c>
      <c r="E44" s="2">
        <v>956</v>
      </c>
      <c r="F44" s="2">
        <v>917</v>
      </c>
      <c r="G44" s="2">
        <v>990</v>
      </c>
      <c r="H44" s="2">
        <v>945</v>
      </c>
      <c r="I44" s="2">
        <v>879</v>
      </c>
      <c r="J44" s="2">
        <v>798</v>
      </c>
      <c r="K44" s="2">
        <v>922</v>
      </c>
      <c r="L44" s="2">
        <v>1198</v>
      </c>
      <c r="M44" s="2">
        <v>1246</v>
      </c>
      <c r="N44" s="2">
        <v>1072</v>
      </c>
      <c r="O44" s="2">
        <v>1159</v>
      </c>
      <c r="P44" s="2">
        <v>937</v>
      </c>
      <c r="Q44" s="2">
        <v>881</v>
      </c>
      <c r="R44">
        <f>U45+$U$21*F44+$U$22*G44+$U$23*H44+$U$24*I44+$U$25*J44+$U$26*K44+$U$27*L44+$U$28*M44+$U$29*N44+$U$30*O44+$U$31*P44+$U$32*Q44</f>
        <v>651.17707856090419</v>
      </c>
    </row>
    <row r="45" spans="2:18" x14ac:dyDescent="0.45">
      <c r="B45" s="2"/>
      <c r="C45" s="26" t="s">
        <v>2</v>
      </c>
      <c r="D45" s="2">
        <v>39</v>
      </c>
      <c r="E45" s="2">
        <v>1001</v>
      </c>
      <c r="F45" s="2">
        <v>956</v>
      </c>
      <c r="G45" s="2">
        <v>917</v>
      </c>
      <c r="H45" s="2">
        <v>990</v>
      </c>
      <c r="I45" s="2">
        <v>945</v>
      </c>
      <c r="J45" s="2">
        <v>879</v>
      </c>
      <c r="K45" s="2">
        <v>798</v>
      </c>
      <c r="L45" s="2">
        <v>922</v>
      </c>
      <c r="M45" s="2">
        <v>1198</v>
      </c>
      <c r="N45" s="2">
        <v>1246</v>
      </c>
      <c r="O45" s="2">
        <v>1072</v>
      </c>
      <c r="P45" s="2">
        <v>1159</v>
      </c>
      <c r="Q45" s="2">
        <v>937</v>
      </c>
      <c r="R45">
        <f>U46+$U$21*F45+$U$22*G45+$U$23*H45+$U$24*I45+$U$25*J45+$U$26*K45+$U$27*L45+$U$28*M45+$U$29*N45+$U$30*O45+$U$31*P45+$U$32*Q45</f>
        <v>767.75971760381981</v>
      </c>
    </row>
    <row r="46" spans="2:18" x14ac:dyDescent="0.45">
      <c r="B46" s="2"/>
      <c r="C46" s="26" t="s">
        <v>3</v>
      </c>
      <c r="D46" s="2">
        <v>40</v>
      </c>
      <c r="E46" s="2">
        <v>1142</v>
      </c>
      <c r="F46" s="2">
        <v>1001</v>
      </c>
      <c r="G46" s="2">
        <v>956</v>
      </c>
      <c r="H46" s="2">
        <v>917</v>
      </c>
      <c r="I46" s="2">
        <v>990</v>
      </c>
      <c r="J46" s="2">
        <v>945</v>
      </c>
      <c r="K46" s="2">
        <v>879</v>
      </c>
      <c r="L46" s="2">
        <v>798</v>
      </c>
      <c r="M46" s="2">
        <v>922</v>
      </c>
      <c r="N46" s="2">
        <v>1198</v>
      </c>
      <c r="O46" s="2">
        <v>1246</v>
      </c>
      <c r="P46" s="2">
        <v>1072</v>
      </c>
      <c r="Q46" s="2">
        <v>1159</v>
      </c>
      <c r="R46">
        <f>U47+$U$21*F46+$U$22*G46+$U$23*H46+$U$24*I46+$U$25*J46+$U$26*K46+$U$27*L46+$U$28*M46+$U$29*N46+$U$30*O46+$U$31*P46+$U$32*Q46</f>
        <v>885.26924302701855</v>
      </c>
    </row>
    <row r="47" spans="2:18" x14ac:dyDescent="0.45">
      <c r="B47" s="2"/>
      <c r="C47" s="26" t="s">
        <v>4</v>
      </c>
      <c r="D47" s="2">
        <v>41</v>
      </c>
      <c r="E47" s="2">
        <v>1276</v>
      </c>
      <c r="F47" s="2">
        <v>1142</v>
      </c>
      <c r="G47" s="2">
        <v>1001</v>
      </c>
      <c r="H47" s="2">
        <v>956</v>
      </c>
      <c r="I47" s="2">
        <v>917</v>
      </c>
      <c r="J47" s="2">
        <v>990</v>
      </c>
      <c r="K47" s="2">
        <v>945</v>
      </c>
      <c r="L47" s="2">
        <v>879</v>
      </c>
      <c r="M47" s="2">
        <v>798</v>
      </c>
      <c r="N47" s="2">
        <v>922</v>
      </c>
      <c r="O47" s="2">
        <v>1198</v>
      </c>
      <c r="P47" s="2">
        <v>1246</v>
      </c>
      <c r="Q47" s="2">
        <v>1072</v>
      </c>
      <c r="R47">
        <f>U48+$U$21*F47+$U$22*G47+$U$23*H47+$U$24*I47+$U$25*J47+$U$26*K47+$U$27*L47+$U$28*M47+$U$29*N47+$U$30*O47+$U$31*P47+$U$32*Q47</f>
        <v>965.75179747671018</v>
      </c>
    </row>
    <row r="48" spans="2:18" x14ac:dyDescent="0.45">
      <c r="B48" s="2">
        <v>2009</v>
      </c>
      <c r="C48" s="26" t="s">
        <v>5</v>
      </c>
      <c r="D48" s="2">
        <v>42</v>
      </c>
      <c r="E48" s="2">
        <v>1356</v>
      </c>
      <c r="F48" s="2">
        <v>1276</v>
      </c>
      <c r="G48" s="2">
        <v>1142</v>
      </c>
      <c r="H48" s="2">
        <v>1001</v>
      </c>
      <c r="I48" s="2">
        <v>956</v>
      </c>
      <c r="J48" s="2">
        <v>917</v>
      </c>
      <c r="K48" s="2">
        <v>990</v>
      </c>
      <c r="L48" s="2">
        <v>945</v>
      </c>
      <c r="M48" s="2">
        <v>879</v>
      </c>
      <c r="N48" s="2">
        <v>798</v>
      </c>
      <c r="O48" s="2">
        <v>922</v>
      </c>
      <c r="P48" s="2">
        <v>1198</v>
      </c>
      <c r="Q48" s="2">
        <v>1246</v>
      </c>
      <c r="R48">
        <f>U49+$U$21*F48+$U$22*G48+$U$23*H48+$U$24*I48+$U$25*J48+$U$26*K48+$U$27*L48+$U$28*M48+$U$29*N48+$U$30*O48+$U$31*P48+$U$32*Q48</f>
        <v>1082.6270278514219</v>
      </c>
    </row>
    <row r="49" spans="2:18" x14ac:dyDescent="0.45">
      <c r="B49" s="2"/>
      <c r="C49" s="26" t="s">
        <v>6</v>
      </c>
      <c r="D49" s="2">
        <v>43</v>
      </c>
      <c r="E49" s="2">
        <v>1288</v>
      </c>
      <c r="F49" s="2">
        <v>1356</v>
      </c>
      <c r="G49" s="2">
        <v>1276</v>
      </c>
      <c r="H49" s="2">
        <v>1142</v>
      </c>
      <c r="I49" s="2">
        <v>1001</v>
      </c>
      <c r="J49" s="2">
        <v>956</v>
      </c>
      <c r="K49" s="2">
        <v>917</v>
      </c>
      <c r="L49" s="2">
        <v>990</v>
      </c>
      <c r="M49" s="2">
        <v>945</v>
      </c>
      <c r="N49" s="2">
        <v>879</v>
      </c>
      <c r="O49" s="2">
        <v>798</v>
      </c>
      <c r="P49" s="2">
        <v>922</v>
      </c>
      <c r="Q49" s="2">
        <v>1198</v>
      </c>
      <c r="R49">
        <f>U50+$U$21*F49+$U$22*G49+$U$23*H49+$U$24*I49+$U$25*J49+$U$26*K49+$U$27*L49+$U$28*M49+$U$29*N49+$U$30*O49+$U$31*P49+$U$32*Q49</f>
        <v>962.43698537509545</v>
      </c>
    </row>
    <row r="50" spans="2:18" x14ac:dyDescent="0.45">
      <c r="B50" s="2"/>
      <c r="C50" s="26" t="s">
        <v>7</v>
      </c>
      <c r="D50" s="2">
        <v>44</v>
      </c>
      <c r="E50" s="2">
        <v>1082</v>
      </c>
      <c r="F50" s="2">
        <v>1288</v>
      </c>
      <c r="G50" s="2">
        <v>1356</v>
      </c>
      <c r="H50" s="2">
        <v>1276</v>
      </c>
      <c r="I50" s="2">
        <v>1142</v>
      </c>
      <c r="J50" s="2">
        <v>1001</v>
      </c>
      <c r="K50" s="2">
        <v>956</v>
      </c>
      <c r="L50" s="2">
        <v>917</v>
      </c>
      <c r="M50" s="2">
        <v>990</v>
      </c>
      <c r="N50" s="2">
        <v>945</v>
      </c>
      <c r="O50" s="2">
        <v>879</v>
      </c>
      <c r="P50" s="2">
        <v>798</v>
      </c>
      <c r="Q50" s="2">
        <v>922</v>
      </c>
      <c r="R50">
        <f>U51+$U$21*F50+$U$22*G50+$U$23*H50+$U$24*I50+$U$25*J50+$U$26*K50+$U$27*L50+$U$28*M50+$U$29*N50+$U$30*O50+$U$31*P50+$U$32*Q50</f>
        <v>797.27916470447599</v>
      </c>
    </row>
    <row r="51" spans="2:18" x14ac:dyDescent="0.45">
      <c r="B51" s="2"/>
      <c r="C51" s="26" t="s">
        <v>8</v>
      </c>
      <c r="D51" s="2">
        <v>45</v>
      </c>
      <c r="E51" s="2">
        <v>877</v>
      </c>
      <c r="F51" s="2">
        <v>1082</v>
      </c>
      <c r="G51" s="2">
        <v>1288</v>
      </c>
      <c r="H51" s="2">
        <v>1356</v>
      </c>
      <c r="I51" s="2">
        <v>1276</v>
      </c>
      <c r="J51" s="2">
        <v>1142</v>
      </c>
      <c r="K51" s="2">
        <v>1001</v>
      </c>
      <c r="L51" s="2">
        <v>956</v>
      </c>
      <c r="M51" s="2">
        <v>917</v>
      </c>
      <c r="N51" s="2">
        <v>990</v>
      </c>
      <c r="O51" s="2">
        <v>945</v>
      </c>
      <c r="P51" s="2">
        <v>879</v>
      </c>
      <c r="Q51" s="2">
        <v>798</v>
      </c>
      <c r="R51">
        <f>U52+$U$21*F51+$U$22*G51+$U$23*H51+$U$24*I51+$U$25*J51+$U$26*K51+$U$27*L51+$U$28*M51+$U$29*N51+$U$30*O51+$U$31*P51+$U$32*Q51</f>
        <v>707.50521537549537</v>
      </c>
    </row>
    <row r="52" spans="2:18" x14ac:dyDescent="0.45">
      <c r="B52" s="2"/>
      <c r="C52" s="26" t="s">
        <v>9</v>
      </c>
      <c r="D52" s="2">
        <v>46</v>
      </c>
      <c r="E52" s="2">
        <v>1009</v>
      </c>
      <c r="F52" s="2">
        <v>877</v>
      </c>
      <c r="G52" s="2">
        <v>1082</v>
      </c>
      <c r="H52" s="2">
        <v>1288</v>
      </c>
      <c r="I52" s="2">
        <v>1356</v>
      </c>
      <c r="J52" s="2">
        <v>1276</v>
      </c>
      <c r="K52" s="2">
        <v>1142</v>
      </c>
      <c r="L52" s="2">
        <v>1001</v>
      </c>
      <c r="M52" s="2">
        <v>956</v>
      </c>
      <c r="N52" s="2">
        <v>917</v>
      </c>
      <c r="O52" s="2">
        <v>990</v>
      </c>
      <c r="P52" s="2">
        <v>945</v>
      </c>
      <c r="Q52" s="2">
        <v>879</v>
      </c>
      <c r="R52">
        <f>U53+$U$21*F52+$U$22*G52+$U$23*H52+$U$24*I52+$U$25*J52+$U$26*K52+$U$27*L52+$U$28*M52+$U$29*N52+$U$30*O52+$U$31*P52+$U$32*Q52</f>
        <v>719.62567912923294</v>
      </c>
    </row>
    <row r="53" spans="2:18" x14ac:dyDescent="0.45">
      <c r="B53" s="2"/>
      <c r="C53" s="26" t="s">
        <v>10</v>
      </c>
      <c r="D53" s="2">
        <v>47</v>
      </c>
      <c r="E53" s="2">
        <v>1100</v>
      </c>
      <c r="F53" s="2">
        <v>1009</v>
      </c>
      <c r="G53" s="2">
        <v>877</v>
      </c>
      <c r="H53" s="2">
        <v>1082</v>
      </c>
      <c r="I53" s="2">
        <v>1288</v>
      </c>
      <c r="J53" s="2">
        <v>1356</v>
      </c>
      <c r="K53" s="2">
        <v>1276</v>
      </c>
      <c r="L53" s="2">
        <v>1142</v>
      </c>
      <c r="M53" s="2">
        <v>1001</v>
      </c>
      <c r="N53" s="2">
        <v>956</v>
      </c>
      <c r="O53" s="2">
        <v>917</v>
      </c>
      <c r="P53" s="2">
        <v>990</v>
      </c>
      <c r="Q53" s="2">
        <v>945</v>
      </c>
      <c r="R53">
        <f>U54+$U$21*F53+$U$22*G53+$U$23*H53+$U$24*I53+$U$25*J53+$U$26*K53+$U$27*L53+$U$28*M53+$U$29*N53+$U$30*O53+$U$31*P53+$U$32*Q53</f>
        <v>800.62260614667275</v>
      </c>
    </row>
    <row r="54" spans="2:18" x14ac:dyDescent="0.45">
      <c r="B54" s="2"/>
      <c r="C54" s="26" t="s">
        <v>11</v>
      </c>
      <c r="D54" s="2">
        <v>48</v>
      </c>
      <c r="E54" s="2">
        <v>998</v>
      </c>
      <c r="F54" s="2">
        <v>1100</v>
      </c>
      <c r="G54" s="2">
        <v>1009</v>
      </c>
      <c r="H54" s="2">
        <v>877</v>
      </c>
      <c r="I54" s="2">
        <v>1082</v>
      </c>
      <c r="J54" s="2">
        <v>1288</v>
      </c>
      <c r="K54" s="2">
        <v>1356</v>
      </c>
      <c r="L54" s="2">
        <v>1276</v>
      </c>
      <c r="M54" s="2">
        <v>1142</v>
      </c>
      <c r="N54" s="2">
        <v>1001</v>
      </c>
      <c r="O54" s="2">
        <v>956</v>
      </c>
      <c r="P54" s="2">
        <v>917</v>
      </c>
      <c r="Q54" s="2">
        <v>990</v>
      </c>
      <c r="R54">
        <f>U55+$U$21*F54+$U$22*G54+$U$23*H54+$U$24*I54+$U$25*J54+$U$26*K54+$U$27*L54+$U$28*M54+$U$29*N54+$U$30*O54+$U$31*P54+$U$32*Q54</f>
        <v>793.56315298756749</v>
      </c>
    </row>
    <row r="55" spans="2:18" x14ac:dyDescent="0.45">
      <c r="B55" s="2"/>
      <c r="C55" s="26" t="s">
        <v>0</v>
      </c>
      <c r="D55" s="2">
        <v>49</v>
      </c>
      <c r="E55" s="2">
        <v>887</v>
      </c>
      <c r="F55" s="2">
        <v>998</v>
      </c>
      <c r="G55" s="2">
        <v>1100</v>
      </c>
      <c r="H55" s="2">
        <v>1009</v>
      </c>
      <c r="I55" s="2">
        <v>877</v>
      </c>
      <c r="J55" s="2">
        <v>1082</v>
      </c>
      <c r="K55" s="2">
        <v>1288</v>
      </c>
      <c r="L55" s="2">
        <v>1356</v>
      </c>
      <c r="M55" s="2">
        <v>1276</v>
      </c>
      <c r="N55" s="2">
        <v>1142</v>
      </c>
      <c r="O55" s="2">
        <v>1001</v>
      </c>
      <c r="P55" s="2">
        <v>956</v>
      </c>
      <c r="Q55" s="2">
        <v>917</v>
      </c>
      <c r="R55">
        <f>U56+$U$21*F55+$U$22*G55+$U$23*H55+$U$24*I55+$U$25*J55+$U$26*K55+$U$27*L55+$U$28*M55+$U$29*N55+$U$30*O55+$U$31*P55+$U$32*Q55</f>
        <v>672.77330626276785</v>
      </c>
    </row>
    <row r="56" spans="2:18" x14ac:dyDescent="0.45">
      <c r="B56" s="2"/>
      <c r="C56" s="26" t="s">
        <v>1</v>
      </c>
      <c r="D56" s="2">
        <v>50</v>
      </c>
      <c r="E56" s="2">
        <v>892</v>
      </c>
      <c r="F56" s="2">
        <v>887</v>
      </c>
      <c r="G56" s="2">
        <v>998</v>
      </c>
      <c r="H56" s="2">
        <v>1100</v>
      </c>
      <c r="I56" s="2">
        <v>1009</v>
      </c>
      <c r="J56" s="2">
        <v>877</v>
      </c>
      <c r="K56" s="2">
        <v>1082</v>
      </c>
      <c r="L56" s="2">
        <v>1288</v>
      </c>
      <c r="M56" s="2">
        <v>1356</v>
      </c>
      <c r="N56" s="2">
        <v>1276</v>
      </c>
      <c r="O56" s="2">
        <v>1142</v>
      </c>
      <c r="P56" s="2">
        <v>1001</v>
      </c>
      <c r="Q56" s="2">
        <v>956</v>
      </c>
      <c r="R56">
        <f>U57+$U$21*F56+$U$22*G56+$U$23*H56+$U$24*I56+$U$25*J56+$U$26*K56+$U$27*L56+$U$28*M56+$U$29*N56+$U$30*O56+$U$31*P56+$U$32*Q56</f>
        <v>668.2181097930752</v>
      </c>
    </row>
    <row r="57" spans="2:18" x14ac:dyDescent="0.45">
      <c r="B57" s="2"/>
      <c r="C57" s="26" t="s">
        <v>2</v>
      </c>
      <c r="D57" s="2">
        <v>51</v>
      </c>
      <c r="E57" s="2">
        <v>997</v>
      </c>
      <c r="F57" s="2">
        <v>892</v>
      </c>
      <c r="G57" s="2">
        <v>887</v>
      </c>
      <c r="H57" s="2">
        <v>998</v>
      </c>
      <c r="I57" s="2">
        <v>1100</v>
      </c>
      <c r="J57" s="2">
        <v>1009</v>
      </c>
      <c r="K57" s="2">
        <v>877</v>
      </c>
      <c r="L57" s="2">
        <v>1082</v>
      </c>
      <c r="M57" s="2">
        <v>1288</v>
      </c>
      <c r="N57" s="2">
        <v>1356</v>
      </c>
      <c r="O57" s="2">
        <v>1276</v>
      </c>
      <c r="P57" s="2">
        <v>1142</v>
      </c>
      <c r="Q57" s="2">
        <v>1001</v>
      </c>
      <c r="R57">
        <f>U58+$U$21*F57+$U$22*G57+$U$23*H57+$U$24*I57+$U$25*J57+$U$26*K57+$U$27*L57+$U$28*M57+$U$29*N57+$U$30*O57+$U$31*P57+$U$32*Q57</f>
        <v>747.00971165745705</v>
      </c>
    </row>
    <row r="58" spans="2:18" x14ac:dyDescent="0.45">
      <c r="B58" s="2"/>
      <c r="C58" s="26" t="s">
        <v>3</v>
      </c>
      <c r="D58" s="2">
        <v>52</v>
      </c>
      <c r="E58" s="2">
        <v>1118</v>
      </c>
      <c r="F58" s="2">
        <v>997</v>
      </c>
      <c r="G58" s="2">
        <v>892</v>
      </c>
      <c r="H58" s="2">
        <v>887</v>
      </c>
      <c r="I58" s="2">
        <v>998</v>
      </c>
      <c r="J58" s="2">
        <v>1100</v>
      </c>
      <c r="K58" s="2">
        <v>1009</v>
      </c>
      <c r="L58" s="2">
        <v>877</v>
      </c>
      <c r="M58" s="2">
        <v>1082</v>
      </c>
      <c r="N58" s="2">
        <v>1288</v>
      </c>
      <c r="O58" s="2">
        <v>1356</v>
      </c>
      <c r="P58" s="2">
        <v>1276</v>
      </c>
      <c r="Q58" s="2">
        <v>1142</v>
      </c>
      <c r="R58">
        <f>U59+$U$21*F58+$U$22*G58+$U$23*H58+$U$24*I58+$U$25*J58+$U$26*K58+$U$27*L58+$U$28*M58+$U$29*N58+$U$30*O58+$U$31*P58+$U$32*Q58</f>
        <v>918.95982080675117</v>
      </c>
    </row>
    <row r="59" spans="2:18" x14ac:dyDescent="0.45">
      <c r="B59" s="2"/>
      <c r="C59" s="26" t="s">
        <v>4</v>
      </c>
      <c r="D59" s="2">
        <v>53</v>
      </c>
      <c r="E59" s="2">
        <v>1197</v>
      </c>
      <c r="F59" s="2">
        <v>1118</v>
      </c>
      <c r="G59" s="2">
        <v>997</v>
      </c>
      <c r="H59" s="2">
        <v>892</v>
      </c>
      <c r="I59" s="2">
        <v>887</v>
      </c>
      <c r="J59" s="2">
        <v>998</v>
      </c>
      <c r="K59" s="2">
        <v>1100</v>
      </c>
      <c r="L59" s="2">
        <v>1009</v>
      </c>
      <c r="M59" s="2">
        <v>877</v>
      </c>
      <c r="N59" s="2">
        <v>1082</v>
      </c>
      <c r="O59" s="2">
        <v>1288</v>
      </c>
      <c r="P59" s="2">
        <v>1356</v>
      </c>
      <c r="Q59" s="2">
        <v>1276</v>
      </c>
      <c r="R59">
        <f>U60+$U$21*F59+$U$22*G59+$U$23*H59+$U$24*I59+$U$25*J59+$U$26*K59+$U$27*L59+$U$28*M59+$U$29*N59+$U$30*O59+$U$31*P59+$U$32*Q59</f>
        <v>1051.5618101459788</v>
      </c>
    </row>
    <row r="60" spans="2:18" x14ac:dyDescent="0.45">
      <c r="B60" s="2">
        <v>2010</v>
      </c>
      <c r="C60" s="26" t="s">
        <v>5</v>
      </c>
      <c r="D60" s="2">
        <v>54</v>
      </c>
      <c r="E60" s="2">
        <v>1256</v>
      </c>
      <c r="F60" s="2">
        <v>1197</v>
      </c>
      <c r="G60" s="2">
        <v>1118</v>
      </c>
      <c r="H60" s="2">
        <v>997</v>
      </c>
      <c r="I60" s="2">
        <v>892</v>
      </c>
      <c r="J60" s="2">
        <v>887</v>
      </c>
      <c r="K60" s="2">
        <v>998</v>
      </c>
      <c r="L60" s="2">
        <v>1100</v>
      </c>
      <c r="M60" s="2">
        <v>1009</v>
      </c>
      <c r="N60" s="2">
        <v>877</v>
      </c>
      <c r="O60" s="2">
        <v>1082</v>
      </c>
      <c r="P60" s="2">
        <v>1288</v>
      </c>
      <c r="Q60" s="2">
        <v>1356</v>
      </c>
      <c r="R60">
        <f>U61+$U$21*F60+$U$22*G60+$U$23*H60+$U$24*I60+$U$25*J60+$U$26*K60+$U$27*L60+$U$28*M60+$U$29*N60+$U$30*O60+$U$31*P60+$U$32*Q60</f>
        <v>1084.7115677894317</v>
      </c>
    </row>
    <row r="61" spans="2:18" x14ac:dyDescent="0.45">
      <c r="B61" s="2"/>
      <c r="C61" s="26" t="s">
        <v>6</v>
      </c>
      <c r="D61" s="2">
        <v>55</v>
      </c>
      <c r="E61" s="2">
        <v>1202</v>
      </c>
      <c r="F61" s="2">
        <v>1256</v>
      </c>
      <c r="G61" s="2">
        <v>1197</v>
      </c>
      <c r="H61" s="2">
        <v>1118</v>
      </c>
      <c r="I61" s="2">
        <v>997</v>
      </c>
      <c r="J61" s="2">
        <v>892</v>
      </c>
      <c r="K61" s="2">
        <v>887</v>
      </c>
      <c r="L61" s="2">
        <v>998</v>
      </c>
      <c r="M61" s="2">
        <v>1100</v>
      </c>
      <c r="N61" s="2">
        <v>1009</v>
      </c>
      <c r="O61" s="2">
        <v>877</v>
      </c>
      <c r="P61" s="2">
        <v>1082</v>
      </c>
      <c r="Q61" s="2">
        <v>1288</v>
      </c>
      <c r="R61">
        <f>U62+$U$21*F61+$U$22*G61+$U$23*H61+$U$24*I61+$U$25*J61+$U$26*K61+$U$27*L61+$U$28*M61+$U$29*N61+$U$30*O61+$U$31*P61+$U$32*Q61</f>
        <v>1001.0814740779301</v>
      </c>
    </row>
    <row r="62" spans="2:18" x14ac:dyDescent="0.45">
      <c r="B62" s="2"/>
      <c r="C62" s="26" t="s">
        <v>7</v>
      </c>
      <c r="D62" s="2">
        <v>56</v>
      </c>
      <c r="E62" s="2">
        <v>1170</v>
      </c>
      <c r="F62" s="2">
        <v>1202</v>
      </c>
      <c r="G62" s="2">
        <v>1256</v>
      </c>
      <c r="H62" s="2">
        <v>1197</v>
      </c>
      <c r="I62" s="2">
        <v>1118</v>
      </c>
      <c r="J62" s="2">
        <v>997</v>
      </c>
      <c r="K62" s="2">
        <v>892</v>
      </c>
      <c r="L62" s="2">
        <v>887</v>
      </c>
      <c r="M62" s="2">
        <v>998</v>
      </c>
      <c r="N62" s="2">
        <v>1100</v>
      </c>
      <c r="O62" s="2">
        <v>1009</v>
      </c>
      <c r="P62" s="2">
        <v>877</v>
      </c>
      <c r="Q62" s="2">
        <v>1082</v>
      </c>
      <c r="R62">
        <f>U63+$U$21*F62+$U$22*G62+$U$23*H62+$U$24*I62+$U$25*J62+$U$26*K62+$U$27*L62+$U$28*M62+$U$29*N62+$U$30*O62+$U$31*P62+$U$32*Q62</f>
        <v>841.24036570020394</v>
      </c>
    </row>
    <row r="63" spans="2:18" x14ac:dyDescent="0.45">
      <c r="B63" s="2"/>
      <c r="C63" s="26" t="s">
        <v>8</v>
      </c>
      <c r="D63" s="2">
        <v>57</v>
      </c>
      <c r="E63" s="2">
        <v>982</v>
      </c>
      <c r="F63" s="2">
        <v>1170</v>
      </c>
      <c r="G63" s="2">
        <v>1202</v>
      </c>
      <c r="H63" s="2">
        <v>1256</v>
      </c>
      <c r="I63" s="2">
        <v>1197</v>
      </c>
      <c r="J63" s="2">
        <v>1118</v>
      </c>
      <c r="K63" s="2">
        <v>997</v>
      </c>
      <c r="L63" s="2">
        <v>892</v>
      </c>
      <c r="M63" s="2">
        <v>887</v>
      </c>
      <c r="N63" s="2">
        <v>998</v>
      </c>
      <c r="O63" s="2">
        <v>1100</v>
      </c>
      <c r="P63" s="2">
        <v>1009</v>
      </c>
      <c r="Q63" s="2">
        <v>877</v>
      </c>
      <c r="R63">
        <f>U64+$U$21*F63+$U$22*G63+$U$23*H63+$U$24*I63+$U$25*J63+$U$26*K63+$U$27*L63+$U$28*M63+$U$29*N63+$U$30*O63+$U$31*P63+$U$32*Q63</f>
        <v>814.46036448044629</v>
      </c>
    </row>
    <row r="64" spans="2:18" x14ac:dyDescent="0.45">
      <c r="B64" s="2"/>
      <c r="C64" s="26" t="s">
        <v>9</v>
      </c>
      <c r="D64" s="2">
        <v>58</v>
      </c>
      <c r="E64" s="2">
        <v>1297</v>
      </c>
      <c r="F64" s="2">
        <v>982</v>
      </c>
      <c r="G64" s="2">
        <v>1170</v>
      </c>
      <c r="H64" s="2">
        <v>1202</v>
      </c>
      <c r="I64" s="2">
        <v>1256</v>
      </c>
      <c r="J64" s="2">
        <v>1197</v>
      </c>
      <c r="K64" s="2">
        <v>1118</v>
      </c>
      <c r="L64" s="2">
        <v>997</v>
      </c>
      <c r="M64" s="2">
        <v>892</v>
      </c>
      <c r="N64" s="2">
        <v>887</v>
      </c>
      <c r="O64" s="2">
        <v>998</v>
      </c>
      <c r="P64" s="2">
        <v>1100</v>
      </c>
      <c r="Q64" s="2">
        <v>1009</v>
      </c>
      <c r="R64">
        <f>U65+$U$21*F64+$U$22*G64+$U$23*H64+$U$24*I64+$U$25*J64+$U$26*K64+$U$27*L64+$U$28*M64+$U$29*N64+$U$30*O64+$U$31*P64+$U$32*Q64</f>
        <v>859.11364669901195</v>
      </c>
    </row>
    <row r="65" spans="2:18" x14ac:dyDescent="0.45">
      <c r="B65" s="2"/>
      <c r="C65" s="26" t="s">
        <v>10</v>
      </c>
      <c r="D65" s="2">
        <v>59</v>
      </c>
      <c r="E65" s="2">
        <v>1163</v>
      </c>
      <c r="F65" s="2">
        <v>1297</v>
      </c>
      <c r="G65" s="2">
        <v>982</v>
      </c>
      <c r="H65" s="2">
        <v>1170</v>
      </c>
      <c r="I65" s="2">
        <v>1202</v>
      </c>
      <c r="J65" s="2">
        <v>1256</v>
      </c>
      <c r="K65" s="2">
        <v>1197</v>
      </c>
      <c r="L65" s="2">
        <v>1118</v>
      </c>
      <c r="M65" s="2">
        <v>997</v>
      </c>
      <c r="N65" s="2">
        <v>892</v>
      </c>
      <c r="O65" s="2">
        <v>887</v>
      </c>
      <c r="P65" s="2">
        <v>998</v>
      </c>
      <c r="Q65" s="2">
        <v>1100</v>
      </c>
      <c r="R65">
        <f>U66+$U$21*F65+$U$22*G65+$U$23*H65+$U$24*I65+$U$25*J65+$U$26*K65+$U$27*L65+$U$28*M65+$U$29*N65+$U$30*O65+$U$31*P65+$U$32*Q65</f>
        <v>942.78105615726531</v>
      </c>
    </row>
    <row r="66" spans="2:18" x14ac:dyDescent="0.45">
      <c r="B66" s="2"/>
      <c r="C66" s="26" t="s">
        <v>11</v>
      </c>
      <c r="D66" s="2">
        <v>60</v>
      </c>
      <c r="E66" s="2">
        <v>1053</v>
      </c>
      <c r="F66" s="2">
        <v>1163</v>
      </c>
      <c r="G66" s="2">
        <v>1297</v>
      </c>
      <c r="H66" s="2">
        <v>982</v>
      </c>
      <c r="I66" s="2">
        <v>1170</v>
      </c>
      <c r="J66" s="2">
        <v>1202</v>
      </c>
      <c r="K66" s="2">
        <v>1256</v>
      </c>
      <c r="L66" s="2">
        <v>1197</v>
      </c>
      <c r="M66" s="2">
        <v>1118</v>
      </c>
      <c r="N66" s="2">
        <v>997</v>
      </c>
      <c r="O66" s="2">
        <v>892</v>
      </c>
      <c r="P66" s="2">
        <v>887</v>
      </c>
      <c r="Q66" s="2">
        <v>998</v>
      </c>
      <c r="R66">
        <f>U67+$U$21*F66+$U$22*G66+$U$23*H66+$U$24*I66+$U$25*J66+$U$26*K66+$U$27*L66+$U$28*M66+$U$29*N66+$U$30*O66+$U$31*P66+$U$32*Q66</f>
        <v>819.62841620538029</v>
      </c>
    </row>
    <row r="67" spans="2:18" x14ac:dyDescent="0.45"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2:18" x14ac:dyDescent="0.45"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2:18" x14ac:dyDescent="0.45">
      <c r="I69" s="2"/>
      <c r="J69" s="2"/>
      <c r="K69" s="2"/>
      <c r="L69" s="2"/>
      <c r="M69" s="2"/>
      <c r="N69" s="2"/>
      <c r="O69" s="2"/>
      <c r="P69" s="2"/>
      <c r="Q69" s="2"/>
    </row>
    <row r="70" spans="2:18" x14ac:dyDescent="0.45">
      <c r="J70" s="2"/>
      <c r="K70" s="2"/>
      <c r="L70" s="2"/>
      <c r="M70" s="2"/>
      <c r="N70" s="2"/>
      <c r="O70" s="2"/>
      <c r="P70" s="2"/>
      <c r="Q70" s="2"/>
    </row>
    <row r="71" spans="2:18" x14ac:dyDescent="0.45">
      <c r="K71" s="2"/>
      <c r="L71" s="2"/>
      <c r="M71" s="2"/>
      <c r="N71" s="2"/>
      <c r="O71" s="2"/>
      <c r="P71" s="2"/>
      <c r="Q71" s="2"/>
    </row>
    <row r="72" spans="2:18" x14ac:dyDescent="0.45">
      <c r="L72" s="2"/>
      <c r="M72" s="2"/>
      <c r="N72" s="2"/>
      <c r="O72" s="2"/>
      <c r="P72" s="2"/>
      <c r="Q72" s="2"/>
    </row>
    <row r="73" spans="2:18" x14ac:dyDescent="0.45">
      <c r="M73" s="2"/>
      <c r="N73" s="2"/>
      <c r="O73" s="2"/>
      <c r="P73" s="2"/>
      <c r="Q73" s="2"/>
    </row>
    <row r="74" spans="2:18" x14ac:dyDescent="0.45">
      <c r="N74" s="2"/>
      <c r="O74" s="2"/>
      <c r="P74" s="2"/>
      <c r="Q74" s="2"/>
    </row>
    <row r="75" spans="2:18" x14ac:dyDescent="0.45">
      <c r="O75" s="2"/>
      <c r="P75" s="2"/>
      <c r="Q75" s="2"/>
    </row>
    <row r="76" spans="2:18" x14ac:dyDescent="0.45">
      <c r="P76" s="2"/>
      <c r="Q76" s="2"/>
    </row>
    <row r="77" spans="2:18" x14ac:dyDescent="0.45">
      <c r="Q77" s="2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4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P69"/>
  <sheetViews>
    <sheetView topLeftCell="B1" zoomScale="120" zoomScaleNormal="120" workbookViewId="0">
      <selection activeCell="G8" sqref="G8"/>
    </sheetView>
  </sheetViews>
  <sheetFormatPr defaultRowHeight="13.15" x14ac:dyDescent="0.4"/>
  <cols>
    <col min="1" max="1" width="9.06640625" style="2"/>
    <col min="2" max="2" width="9.1328125" style="2" bestFit="1" customWidth="1"/>
    <col min="3" max="3" width="9.06640625" style="2"/>
    <col min="4" max="5" width="9.1328125" style="2" bestFit="1" customWidth="1"/>
    <col min="6" max="6" width="9.06640625" style="2"/>
    <col min="7" max="7" width="10.1328125" style="2" bestFit="1" customWidth="1"/>
    <col min="8" max="8" width="10.06640625" style="2" customWidth="1"/>
    <col min="9" max="9" width="9.1328125" style="2" bestFit="1" customWidth="1"/>
    <col min="10" max="10" width="9.6640625" style="2" bestFit="1" customWidth="1"/>
    <col min="11" max="11" width="8.9296875" style="2" bestFit="1" customWidth="1"/>
    <col min="12" max="12" width="8.796875" style="2" bestFit="1" customWidth="1"/>
    <col min="13" max="13" width="7.73046875" style="2" bestFit="1" customWidth="1"/>
    <col min="14" max="16" width="9.1328125" style="2" bestFit="1" customWidth="1"/>
    <col min="17" max="16384" width="9.06640625" style="2"/>
  </cols>
  <sheetData>
    <row r="6" spans="2:16" x14ac:dyDescent="0.4">
      <c r="D6" s="1"/>
    </row>
    <row r="7" spans="2:16" x14ac:dyDescent="0.4">
      <c r="B7" s="2" t="s">
        <v>19</v>
      </c>
      <c r="C7" s="2" t="s">
        <v>18</v>
      </c>
      <c r="D7" s="2" t="s">
        <v>17</v>
      </c>
      <c r="E7" s="3" t="s">
        <v>20</v>
      </c>
      <c r="G7" s="5" t="s">
        <v>39</v>
      </c>
      <c r="H7" s="5" t="s">
        <v>33</v>
      </c>
      <c r="I7" s="5" t="s">
        <v>24</v>
      </c>
      <c r="J7" s="5" t="s">
        <v>25</v>
      </c>
      <c r="K7" s="5" t="s">
        <v>26</v>
      </c>
      <c r="L7" s="5" t="s">
        <v>36</v>
      </c>
      <c r="M7" s="5" t="s">
        <v>30</v>
      </c>
      <c r="N7" s="5" t="s">
        <v>28</v>
      </c>
      <c r="O7" s="5" t="s">
        <v>31</v>
      </c>
      <c r="P7" s="5" t="s">
        <v>34</v>
      </c>
    </row>
    <row r="8" spans="2:16" x14ac:dyDescent="0.4">
      <c r="C8" s="3" t="s">
        <v>0</v>
      </c>
      <c r="E8" s="2">
        <v>779</v>
      </c>
    </row>
    <row r="9" spans="2:16" x14ac:dyDescent="0.4">
      <c r="C9" s="3" t="s">
        <v>1</v>
      </c>
      <c r="E9" s="2">
        <v>802</v>
      </c>
    </row>
    <row r="10" spans="2:16" x14ac:dyDescent="0.4">
      <c r="C10" s="3" t="s">
        <v>2</v>
      </c>
      <c r="E10" s="2">
        <v>818</v>
      </c>
    </row>
    <row r="11" spans="2:16" x14ac:dyDescent="0.4">
      <c r="C11" s="3" t="s">
        <v>3</v>
      </c>
      <c r="E11" s="2">
        <v>888</v>
      </c>
      <c r="G11" s="8"/>
      <c r="H11" s="8"/>
      <c r="I11" s="9"/>
      <c r="J11" s="9"/>
      <c r="K11" s="9"/>
      <c r="L11" s="9"/>
      <c r="M11" s="9"/>
      <c r="N11" s="9"/>
      <c r="O11" s="9"/>
      <c r="P11" s="9"/>
    </row>
    <row r="12" spans="2:16" x14ac:dyDescent="0.4">
      <c r="C12" s="3" t="s">
        <v>4</v>
      </c>
      <c r="E12" s="2">
        <v>898</v>
      </c>
      <c r="G12" s="8"/>
      <c r="H12" s="8"/>
      <c r="I12" s="9"/>
      <c r="J12" s="9"/>
      <c r="K12" s="9"/>
      <c r="L12" s="9"/>
      <c r="M12" s="9"/>
      <c r="N12" s="9"/>
      <c r="O12" s="9"/>
      <c r="P12" s="9"/>
    </row>
    <row r="13" spans="2:16" x14ac:dyDescent="0.4">
      <c r="B13" s="2">
        <v>2006</v>
      </c>
      <c r="C13" s="3" t="s">
        <v>5</v>
      </c>
      <c r="D13" s="2">
        <v>1</v>
      </c>
      <c r="E13" s="2">
        <v>902</v>
      </c>
      <c r="G13" s="8">
        <f t="shared" ref="G13:G44" si="0">(E8+E9+E10+E11+E12)/5</f>
        <v>837</v>
      </c>
      <c r="H13" s="8">
        <f t="shared" ref="H13:H44" si="1">E13-G13</f>
        <v>65</v>
      </c>
      <c r="I13" s="9">
        <f t="shared" ref="I13:I44" si="2">ABS(E13-G13)</f>
        <v>65</v>
      </c>
      <c r="J13" s="9">
        <f>I13^2</f>
        <v>4225</v>
      </c>
      <c r="K13" s="9">
        <f t="shared" ref="K13:K44" si="3">(I13/E13)*100</f>
        <v>7.2062084257206216</v>
      </c>
      <c r="L13" s="9">
        <f>SUM($H$13:H13)</f>
        <v>65</v>
      </c>
      <c r="M13" s="9">
        <f>SUM($J$13:J13)/D13</f>
        <v>4225</v>
      </c>
      <c r="N13" s="9">
        <f>SUM($I$13:I13)/D13</f>
        <v>65</v>
      </c>
      <c r="O13" s="9">
        <f>SUM($K$13:K13)/D13</f>
        <v>7.2062084257206216</v>
      </c>
      <c r="P13" s="9">
        <f>SUM($H$13:H13)/N13</f>
        <v>1</v>
      </c>
    </row>
    <row r="14" spans="2:16" x14ac:dyDescent="0.4">
      <c r="C14" s="3" t="s">
        <v>6</v>
      </c>
      <c r="D14" s="2">
        <v>2</v>
      </c>
      <c r="E14" s="2">
        <v>916</v>
      </c>
      <c r="G14" s="8">
        <f t="shared" si="0"/>
        <v>861.6</v>
      </c>
      <c r="H14" s="8">
        <f t="shared" si="1"/>
        <v>54.399999999999977</v>
      </c>
      <c r="I14" s="9">
        <f t="shared" si="2"/>
        <v>54.399999999999977</v>
      </c>
      <c r="J14" s="9">
        <f t="shared" ref="J14:J67" si="4">I14^2</f>
        <v>2959.3599999999974</v>
      </c>
      <c r="K14" s="9">
        <f t="shared" si="3"/>
        <v>5.9388646288209586</v>
      </c>
      <c r="L14" s="9">
        <f>SUM($H$13:H14)</f>
        <v>119.39999999999998</v>
      </c>
      <c r="M14" s="9">
        <f>SUM($J$13:J14)/D14</f>
        <v>3592.1799999999985</v>
      </c>
      <c r="N14" s="9">
        <f>SUM($I$13:I14)/D14</f>
        <v>59.699999999999989</v>
      </c>
      <c r="O14" s="9">
        <f>SUM($K$13:K14)/D14</f>
        <v>6.5725365272707901</v>
      </c>
      <c r="P14" s="9">
        <f>SUM($H$13:H14)/N14</f>
        <v>2</v>
      </c>
    </row>
    <row r="15" spans="2:16" x14ac:dyDescent="0.4">
      <c r="C15" s="3" t="s">
        <v>7</v>
      </c>
      <c r="D15" s="2">
        <v>3</v>
      </c>
      <c r="E15" s="2">
        <v>708</v>
      </c>
      <c r="G15" s="8">
        <f t="shared" si="0"/>
        <v>884.4</v>
      </c>
      <c r="H15" s="8">
        <f t="shared" si="1"/>
        <v>-176.39999999999998</v>
      </c>
      <c r="I15" s="9">
        <f t="shared" si="2"/>
        <v>176.39999999999998</v>
      </c>
      <c r="J15" s="9">
        <f t="shared" si="4"/>
        <v>31116.959999999992</v>
      </c>
      <c r="K15" s="9">
        <f t="shared" si="3"/>
        <v>24.915254237288131</v>
      </c>
      <c r="L15" s="9">
        <f>SUM($H$13:H15)</f>
        <v>-57</v>
      </c>
      <c r="M15" s="9">
        <f>SUM($J$13:J15)/D15</f>
        <v>12767.106666666665</v>
      </c>
      <c r="N15" s="9">
        <f>SUM($I$13:I15)/D15</f>
        <v>98.59999999999998</v>
      </c>
      <c r="O15" s="9">
        <f>SUM($K$13:K15)/D15</f>
        <v>12.686775763943237</v>
      </c>
      <c r="P15" s="9">
        <f>SUM($H$13:H15)/N15</f>
        <v>-0.57809330628803257</v>
      </c>
    </row>
    <row r="16" spans="2:16" x14ac:dyDescent="0.4">
      <c r="C16" s="3" t="s">
        <v>8</v>
      </c>
      <c r="D16" s="2">
        <v>4</v>
      </c>
      <c r="E16" s="2">
        <v>695</v>
      </c>
      <c r="G16" s="8">
        <f t="shared" si="0"/>
        <v>862.4</v>
      </c>
      <c r="H16" s="8">
        <f t="shared" si="1"/>
        <v>-167.39999999999998</v>
      </c>
      <c r="I16" s="9">
        <f t="shared" si="2"/>
        <v>167.39999999999998</v>
      </c>
      <c r="J16" s="9">
        <f t="shared" si="4"/>
        <v>28022.759999999991</v>
      </c>
      <c r="K16" s="9">
        <f t="shared" si="3"/>
        <v>24.086330935251794</v>
      </c>
      <c r="L16" s="9">
        <f>SUM($H$13:H16)</f>
        <v>-224.39999999999998</v>
      </c>
      <c r="M16" s="9">
        <f>SUM($J$13:J16)/D16</f>
        <v>16581.019999999997</v>
      </c>
      <c r="N16" s="9">
        <f>SUM($I$13:I16)/D16</f>
        <v>115.79999999999998</v>
      </c>
      <c r="O16" s="9">
        <f>SUM($K$13:K16)/D16</f>
        <v>15.536664556770376</v>
      </c>
      <c r="P16" s="9">
        <f>SUM($H$13:H16)/N16</f>
        <v>-1.9378238341968912</v>
      </c>
    </row>
    <row r="17" spans="2:16" x14ac:dyDescent="0.4">
      <c r="C17" s="3" t="s">
        <v>9</v>
      </c>
      <c r="D17" s="2">
        <v>5</v>
      </c>
      <c r="E17" s="2">
        <v>708</v>
      </c>
      <c r="G17" s="8">
        <f t="shared" si="0"/>
        <v>823.8</v>
      </c>
      <c r="H17" s="8">
        <f t="shared" si="1"/>
        <v>-115.79999999999995</v>
      </c>
      <c r="I17" s="9">
        <f t="shared" si="2"/>
        <v>115.79999999999995</v>
      </c>
      <c r="J17" s="9">
        <f t="shared" si="4"/>
        <v>13409.63999999999</v>
      </c>
      <c r="K17" s="9">
        <f t="shared" si="3"/>
        <v>16.355932203389827</v>
      </c>
      <c r="L17" s="9">
        <f>SUM($H$13:H17)</f>
        <v>-340.19999999999993</v>
      </c>
      <c r="M17" s="9">
        <f>SUM($J$13:J17)/D17</f>
        <v>15946.743999999995</v>
      </c>
      <c r="N17" s="9">
        <f>SUM($I$13:I17)/D17</f>
        <v>115.79999999999998</v>
      </c>
      <c r="O17" s="9">
        <f>SUM($K$13:K17)/D17</f>
        <v>15.700518086094267</v>
      </c>
      <c r="P17" s="9">
        <f>SUM($H$13:H17)/N17</f>
        <v>-2.937823834196891</v>
      </c>
    </row>
    <row r="18" spans="2:16" x14ac:dyDescent="0.4">
      <c r="C18" s="3" t="s">
        <v>10</v>
      </c>
      <c r="D18" s="2">
        <v>6</v>
      </c>
      <c r="E18" s="2">
        <v>716</v>
      </c>
      <c r="G18" s="8">
        <f t="shared" si="0"/>
        <v>785.8</v>
      </c>
      <c r="H18" s="8">
        <f t="shared" si="1"/>
        <v>-69.799999999999955</v>
      </c>
      <c r="I18" s="9">
        <f t="shared" si="2"/>
        <v>69.799999999999955</v>
      </c>
      <c r="J18" s="9">
        <f t="shared" si="4"/>
        <v>4872.0399999999936</v>
      </c>
      <c r="K18" s="9">
        <f t="shared" si="3"/>
        <v>9.7486033519553015</v>
      </c>
      <c r="L18" s="9">
        <f>SUM($H$13:H18)</f>
        <v>-409.99999999999989</v>
      </c>
      <c r="M18" s="9">
        <f>SUM($J$13:J18)/D18</f>
        <v>14100.959999999994</v>
      </c>
      <c r="N18" s="9">
        <f>SUM($I$13:I18)/D18</f>
        <v>108.13333333333331</v>
      </c>
      <c r="O18" s="9">
        <f>SUM($K$13:K18)/D18</f>
        <v>14.708532297071104</v>
      </c>
      <c r="P18" s="9">
        <f>SUM($H$13:H18)/N18</f>
        <v>-3.7916152897657209</v>
      </c>
    </row>
    <row r="19" spans="2:16" x14ac:dyDescent="0.4">
      <c r="C19" s="3" t="s">
        <v>11</v>
      </c>
      <c r="D19" s="2">
        <v>7</v>
      </c>
      <c r="E19" s="2">
        <v>784</v>
      </c>
      <c r="G19" s="8">
        <f t="shared" si="0"/>
        <v>748.6</v>
      </c>
      <c r="H19" s="8">
        <f t="shared" si="1"/>
        <v>35.399999999999977</v>
      </c>
      <c r="I19" s="9">
        <f t="shared" si="2"/>
        <v>35.399999999999977</v>
      </c>
      <c r="J19" s="9">
        <f t="shared" si="4"/>
        <v>1253.1599999999985</v>
      </c>
      <c r="K19" s="9">
        <f t="shared" si="3"/>
        <v>4.515306122448977</v>
      </c>
      <c r="L19" s="9">
        <f>SUM($H$13:H19)</f>
        <v>-374.59999999999991</v>
      </c>
      <c r="M19" s="9">
        <f>SUM($J$13:J19)/D19</f>
        <v>12265.559999999996</v>
      </c>
      <c r="N19" s="9">
        <f>SUM($I$13:I19)/D19</f>
        <v>97.742857142857119</v>
      </c>
      <c r="O19" s="9">
        <f>SUM($K$13:K19)/D19</f>
        <v>13.252357129267944</v>
      </c>
      <c r="P19" s="9">
        <f>SUM($H$13:H19)/N19</f>
        <v>-3.8325051154633147</v>
      </c>
    </row>
    <row r="20" spans="2:16" x14ac:dyDescent="0.4">
      <c r="C20" s="3" t="s">
        <v>0</v>
      </c>
      <c r="D20" s="2">
        <v>8</v>
      </c>
      <c r="E20" s="2">
        <v>845</v>
      </c>
      <c r="G20" s="8">
        <f t="shared" si="0"/>
        <v>722.2</v>
      </c>
      <c r="H20" s="8">
        <f t="shared" si="1"/>
        <v>122.79999999999995</v>
      </c>
      <c r="I20" s="9">
        <f t="shared" si="2"/>
        <v>122.79999999999995</v>
      </c>
      <c r="J20" s="9">
        <f t="shared" si="4"/>
        <v>15079.839999999989</v>
      </c>
      <c r="K20" s="9">
        <f t="shared" si="3"/>
        <v>14.532544378698219</v>
      </c>
      <c r="L20" s="9">
        <f>SUM($H$13:H20)</f>
        <v>-251.79999999999995</v>
      </c>
      <c r="M20" s="9">
        <f>SUM($J$13:J20)/D20</f>
        <v>12617.344999999994</v>
      </c>
      <c r="N20" s="9">
        <f>SUM($I$13:I20)/D20</f>
        <v>100.87499999999997</v>
      </c>
      <c r="O20" s="9">
        <f>SUM($K$13:K20)/D20</f>
        <v>13.412380535446728</v>
      </c>
      <c r="P20" s="9">
        <f>SUM($H$13:H20)/N20</f>
        <v>-2.4961586121437427</v>
      </c>
    </row>
    <row r="21" spans="2:16" x14ac:dyDescent="0.4">
      <c r="C21" s="3" t="s">
        <v>1</v>
      </c>
      <c r="D21" s="2">
        <v>9</v>
      </c>
      <c r="E21" s="2">
        <v>739</v>
      </c>
      <c r="G21" s="8">
        <f t="shared" si="0"/>
        <v>749.6</v>
      </c>
      <c r="H21" s="8">
        <f t="shared" si="1"/>
        <v>-10.600000000000023</v>
      </c>
      <c r="I21" s="9">
        <f t="shared" si="2"/>
        <v>10.600000000000023</v>
      </c>
      <c r="J21" s="9">
        <f t="shared" si="4"/>
        <v>112.36000000000048</v>
      </c>
      <c r="K21" s="9">
        <f t="shared" si="3"/>
        <v>1.4343707713125877</v>
      </c>
      <c r="L21" s="9">
        <f>SUM($H$13:H21)</f>
        <v>-262.39999999999998</v>
      </c>
      <c r="M21" s="9">
        <f>SUM($J$13:J21)/D21</f>
        <v>11227.902222222217</v>
      </c>
      <c r="N21" s="9">
        <f>SUM($I$13:I21)/D21</f>
        <v>90.84444444444442</v>
      </c>
      <c r="O21" s="9">
        <f>SUM($K$13:K21)/D21</f>
        <v>12.081490561654045</v>
      </c>
      <c r="P21" s="9">
        <f>SUM($H$13:H21)/N21</f>
        <v>-2.8884540117416835</v>
      </c>
    </row>
    <row r="22" spans="2:16" x14ac:dyDescent="0.4">
      <c r="C22" s="3" t="s">
        <v>2</v>
      </c>
      <c r="D22" s="2">
        <v>10</v>
      </c>
      <c r="E22" s="2">
        <v>871</v>
      </c>
      <c r="G22" s="8">
        <f t="shared" si="0"/>
        <v>758.4</v>
      </c>
      <c r="H22" s="8">
        <f t="shared" si="1"/>
        <v>112.60000000000002</v>
      </c>
      <c r="I22" s="9">
        <f t="shared" si="2"/>
        <v>112.60000000000002</v>
      </c>
      <c r="J22" s="9">
        <f t="shared" si="4"/>
        <v>12678.760000000006</v>
      </c>
      <c r="K22" s="9">
        <f t="shared" si="3"/>
        <v>12.927669345579796</v>
      </c>
      <c r="L22" s="9">
        <f>SUM($H$13:H22)</f>
        <v>-149.79999999999995</v>
      </c>
      <c r="M22" s="9">
        <f>SUM($J$13:J22)/D22</f>
        <v>11372.987999999996</v>
      </c>
      <c r="N22" s="9">
        <f>SUM($I$13:I22)/D22</f>
        <v>93.019999999999982</v>
      </c>
      <c r="O22" s="9">
        <f>SUM($K$13:K22)/D22</f>
        <v>12.166108440046621</v>
      </c>
      <c r="P22" s="9">
        <f>SUM($H$13:H22)/N22</f>
        <v>-1.6104063642227475</v>
      </c>
    </row>
    <row r="23" spans="2:16" x14ac:dyDescent="0.4">
      <c r="C23" s="3" t="s">
        <v>3</v>
      </c>
      <c r="D23" s="2">
        <v>11</v>
      </c>
      <c r="E23" s="2">
        <v>927</v>
      </c>
      <c r="G23" s="8">
        <f t="shared" si="0"/>
        <v>791</v>
      </c>
      <c r="H23" s="8">
        <f t="shared" si="1"/>
        <v>136</v>
      </c>
      <c r="I23" s="9">
        <f t="shared" si="2"/>
        <v>136</v>
      </c>
      <c r="J23" s="9">
        <f t="shared" si="4"/>
        <v>18496</v>
      </c>
      <c r="K23" s="9">
        <f t="shared" si="3"/>
        <v>14.670981661272922</v>
      </c>
      <c r="L23" s="9">
        <f>SUM($H$13:H23)</f>
        <v>-13.799999999999955</v>
      </c>
      <c r="M23" s="9">
        <f>SUM($J$13:J23)/D23</f>
        <v>12020.53454545454</v>
      </c>
      <c r="N23" s="9">
        <f>SUM($I$13:I23)/D23</f>
        <v>96.927272727272708</v>
      </c>
      <c r="O23" s="9">
        <f>SUM($K$13:K23)/D23</f>
        <v>12.39382418743083</v>
      </c>
      <c r="P23" s="9">
        <f>SUM($H$13:H23)/N23</f>
        <v>-0.142374788970174</v>
      </c>
    </row>
    <row r="24" spans="2:16" x14ac:dyDescent="0.4">
      <c r="C24" s="3" t="s">
        <v>4</v>
      </c>
      <c r="D24" s="2">
        <v>12</v>
      </c>
      <c r="E24" s="2">
        <v>1133</v>
      </c>
      <c r="G24" s="8">
        <f t="shared" si="0"/>
        <v>833.2</v>
      </c>
      <c r="H24" s="8">
        <f t="shared" si="1"/>
        <v>299.79999999999995</v>
      </c>
      <c r="I24" s="9">
        <f t="shared" si="2"/>
        <v>299.79999999999995</v>
      </c>
      <c r="J24" s="9">
        <f t="shared" si="4"/>
        <v>89880.039999999979</v>
      </c>
      <c r="K24" s="9">
        <f t="shared" si="3"/>
        <v>26.460723742277136</v>
      </c>
      <c r="L24" s="9">
        <f>SUM($H$13:H24)</f>
        <v>286</v>
      </c>
      <c r="M24" s="9">
        <f>SUM($J$13:J24)/D24</f>
        <v>18508.82666666666</v>
      </c>
      <c r="N24" s="9">
        <f>SUM($I$13:I24)/D24</f>
        <v>113.83333333333331</v>
      </c>
      <c r="O24" s="9">
        <f>SUM($K$13:K24)/D24</f>
        <v>13.566065817001357</v>
      </c>
      <c r="P24" s="9">
        <f>SUM($H$13:H24)/N24</f>
        <v>2.5124450951683754</v>
      </c>
    </row>
    <row r="25" spans="2:16" x14ac:dyDescent="0.4">
      <c r="B25" s="2">
        <v>2007</v>
      </c>
      <c r="C25" s="3" t="s">
        <v>5</v>
      </c>
      <c r="D25" s="2">
        <v>13</v>
      </c>
      <c r="E25" s="2">
        <v>1124</v>
      </c>
      <c r="G25" s="8">
        <f t="shared" si="0"/>
        <v>903</v>
      </c>
      <c r="H25" s="8">
        <f t="shared" si="1"/>
        <v>221</v>
      </c>
      <c r="I25" s="9">
        <f t="shared" si="2"/>
        <v>221</v>
      </c>
      <c r="J25" s="9">
        <f t="shared" si="4"/>
        <v>48841</v>
      </c>
      <c r="K25" s="9">
        <f t="shared" si="3"/>
        <v>19.661921708185055</v>
      </c>
      <c r="L25" s="9">
        <f>SUM($H$13:H25)</f>
        <v>507</v>
      </c>
      <c r="M25" s="9">
        <f>SUM($J$13:J25)/D25</f>
        <v>20842.070769230762</v>
      </c>
      <c r="N25" s="9">
        <f>SUM($I$13:I25)/D25</f>
        <v>122.07692307692307</v>
      </c>
      <c r="O25" s="9">
        <f>SUM($K$13:K25)/D25</f>
        <v>14.034977808630872</v>
      </c>
      <c r="P25" s="9">
        <f>SUM($H$13:H25)/N25</f>
        <v>4.1531190926276</v>
      </c>
    </row>
    <row r="26" spans="2:16" x14ac:dyDescent="0.4">
      <c r="C26" s="3" t="s">
        <v>6</v>
      </c>
      <c r="D26" s="2">
        <v>14</v>
      </c>
      <c r="E26" s="2">
        <v>1056</v>
      </c>
      <c r="G26" s="8">
        <f t="shared" si="0"/>
        <v>958.8</v>
      </c>
      <c r="H26" s="8">
        <f t="shared" si="1"/>
        <v>97.200000000000045</v>
      </c>
      <c r="I26" s="9">
        <f t="shared" si="2"/>
        <v>97.200000000000045</v>
      </c>
      <c r="J26" s="9">
        <f t="shared" si="4"/>
        <v>9447.8400000000092</v>
      </c>
      <c r="K26" s="9">
        <f t="shared" si="3"/>
        <v>9.2045454545454586</v>
      </c>
      <c r="L26" s="9">
        <f>SUM($H$13:H26)</f>
        <v>604.20000000000005</v>
      </c>
      <c r="M26" s="9">
        <f>SUM($J$13:J26)/D26</f>
        <v>20028.197142857138</v>
      </c>
      <c r="N26" s="9">
        <f>SUM($I$13:I26)/D26</f>
        <v>120.29999999999998</v>
      </c>
      <c r="O26" s="9">
        <f>SUM($K$13:K26)/D26</f>
        <v>13.6899469261962</v>
      </c>
      <c r="P26" s="9">
        <f>SUM($H$13:H26)/N26</f>
        <v>5.0224438902743156</v>
      </c>
    </row>
    <row r="27" spans="2:16" x14ac:dyDescent="0.4">
      <c r="C27" s="3" t="s">
        <v>7</v>
      </c>
      <c r="D27" s="2">
        <v>15</v>
      </c>
      <c r="E27" s="2">
        <v>889</v>
      </c>
      <c r="G27" s="8">
        <f t="shared" si="0"/>
        <v>1022.2</v>
      </c>
      <c r="H27" s="8">
        <f t="shared" si="1"/>
        <v>-133.20000000000005</v>
      </c>
      <c r="I27" s="9">
        <f t="shared" si="2"/>
        <v>133.20000000000005</v>
      </c>
      <c r="J27" s="9">
        <f t="shared" si="4"/>
        <v>17742.240000000013</v>
      </c>
      <c r="K27" s="9">
        <f t="shared" si="3"/>
        <v>14.983127109111367</v>
      </c>
      <c r="L27" s="9">
        <f>SUM($H$13:H27)</f>
        <v>471</v>
      </c>
      <c r="M27" s="9">
        <f>SUM($J$13:J27)/D27</f>
        <v>19875.799999999996</v>
      </c>
      <c r="N27" s="9">
        <f>SUM($I$13:I27)/D27</f>
        <v>121.16</v>
      </c>
      <c r="O27" s="9">
        <f>SUM($K$13:K27)/D27</f>
        <v>13.776158938390545</v>
      </c>
      <c r="P27" s="9">
        <f>SUM($H$13:H27)/N27</f>
        <v>3.8874215912842525</v>
      </c>
    </row>
    <row r="28" spans="2:16" x14ac:dyDescent="0.4">
      <c r="C28" s="3" t="s">
        <v>8</v>
      </c>
      <c r="D28" s="2">
        <v>16</v>
      </c>
      <c r="E28" s="2">
        <v>857</v>
      </c>
      <c r="G28" s="8">
        <f t="shared" si="0"/>
        <v>1025.8</v>
      </c>
      <c r="H28" s="8">
        <f t="shared" si="1"/>
        <v>-168.79999999999995</v>
      </c>
      <c r="I28" s="9">
        <f t="shared" si="2"/>
        <v>168.79999999999995</v>
      </c>
      <c r="J28" s="9">
        <f t="shared" si="4"/>
        <v>28493.439999999984</v>
      </c>
      <c r="K28" s="9">
        <f t="shared" si="3"/>
        <v>19.696616102683777</v>
      </c>
      <c r="L28" s="9">
        <f>SUM($H$13:H28)</f>
        <v>302.20000000000005</v>
      </c>
      <c r="M28" s="9">
        <f>SUM($J$13:J28)/D28</f>
        <v>20414.402499999997</v>
      </c>
      <c r="N28" s="9">
        <f>SUM($I$13:I28)/D28</f>
        <v>124.13749999999999</v>
      </c>
      <c r="O28" s="9">
        <f>SUM($K$13:K28)/D28</f>
        <v>14.146187511158871</v>
      </c>
      <c r="P28" s="9">
        <f>SUM($H$13:H28)/N28</f>
        <v>2.4343973416574367</v>
      </c>
    </row>
    <row r="29" spans="2:16" x14ac:dyDescent="0.4">
      <c r="C29" s="3" t="s">
        <v>9</v>
      </c>
      <c r="D29" s="2">
        <v>17</v>
      </c>
      <c r="E29" s="2">
        <v>772</v>
      </c>
      <c r="G29" s="8">
        <f t="shared" si="0"/>
        <v>1011.8</v>
      </c>
      <c r="H29" s="8">
        <f t="shared" si="1"/>
        <v>-239.79999999999995</v>
      </c>
      <c r="I29" s="9">
        <f t="shared" si="2"/>
        <v>239.79999999999995</v>
      </c>
      <c r="J29" s="9">
        <f t="shared" si="4"/>
        <v>57504.039999999979</v>
      </c>
      <c r="K29" s="9">
        <f t="shared" si="3"/>
        <v>31.062176165803102</v>
      </c>
      <c r="L29" s="9">
        <f>SUM($H$13:H29)</f>
        <v>62.400000000000091</v>
      </c>
      <c r="M29" s="9">
        <f>SUM($J$13:J29)/D29</f>
        <v>22596.145882352936</v>
      </c>
      <c r="N29" s="9">
        <f>SUM($I$13:I29)/D29</f>
        <v>130.94117647058823</v>
      </c>
      <c r="O29" s="9">
        <f>SUM($K$13:K29)/D29</f>
        <v>15.141245667314415</v>
      </c>
      <c r="P29" s="9">
        <f>SUM($H$13:H29)/N29</f>
        <v>0.47654986522911119</v>
      </c>
    </row>
    <row r="30" spans="2:16" x14ac:dyDescent="0.4">
      <c r="C30" s="3" t="s">
        <v>10</v>
      </c>
      <c r="D30" s="2">
        <v>18</v>
      </c>
      <c r="E30" s="2">
        <v>751</v>
      </c>
      <c r="G30" s="8">
        <f t="shared" si="0"/>
        <v>939.6</v>
      </c>
      <c r="H30" s="8">
        <f t="shared" si="1"/>
        <v>-188.60000000000002</v>
      </c>
      <c r="I30" s="9">
        <f t="shared" si="2"/>
        <v>188.60000000000002</v>
      </c>
      <c r="J30" s="9">
        <f t="shared" si="4"/>
        <v>35569.960000000006</v>
      </c>
      <c r="K30" s="9">
        <f t="shared" si="3"/>
        <v>25.113182423435422</v>
      </c>
      <c r="L30" s="9">
        <f>SUM($H$13:H30)</f>
        <v>-126.19999999999993</v>
      </c>
      <c r="M30" s="9">
        <f>SUM($J$13:J30)/D30</f>
        <v>23316.91333333333</v>
      </c>
      <c r="N30" s="9">
        <f>SUM($I$13:I30)/D30</f>
        <v>134.14444444444445</v>
      </c>
      <c r="O30" s="9">
        <f>SUM($K$13:K30)/D30</f>
        <v>15.695242153765584</v>
      </c>
      <c r="P30" s="9">
        <f>SUM($H$13:H30)/N30</f>
        <v>-0.94077694027996306</v>
      </c>
    </row>
    <row r="31" spans="2:16" x14ac:dyDescent="0.4">
      <c r="C31" s="3" t="s">
        <v>11</v>
      </c>
      <c r="D31" s="2">
        <v>19</v>
      </c>
      <c r="E31" s="2">
        <v>820</v>
      </c>
      <c r="G31" s="8">
        <f t="shared" si="0"/>
        <v>865</v>
      </c>
      <c r="H31" s="8">
        <f t="shared" si="1"/>
        <v>-45</v>
      </c>
      <c r="I31" s="9">
        <f t="shared" si="2"/>
        <v>45</v>
      </c>
      <c r="J31" s="9">
        <f t="shared" si="4"/>
        <v>2025</v>
      </c>
      <c r="K31" s="9">
        <f t="shared" si="3"/>
        <v>5.4878048780487809</v>
      </c>
      <c r="L31" s="9">
        <f>SUM($H$13:H31)</f>
        <v>-171.19999999999993</v>
      </c>
      <c r="M31" s="9">
        <f>SUM($J$13:J31)/D31</f>
        <v>22196.286315789472</v>
      </c>
      <c r="N31" s="9">
        <f>SUM($I$13:I31)/D31</f>
        <v>129.45263157894738</v>
      </c>
      <c r="O31" s="9">
        <f>SUM($K$13:K31)/D31</f>
        <v>15.158008612938383</v>
      </c>
      <c r="P31" s="9">
        <f>SUM($H$13:H31)/N31</f>
        <v>-1.322491462026345</v>
      </c>
    </row>
    <row r="32" spans="2:16" x14ac:dyDescent="0.4">
      <c r="C32" s="3" t="s">
        <v>0</v>
      </c>
      <c r="D32" s="2">
        <v>20</v>
      </c>
      <c r="E32" s="2">
        <v>857</v>
      </c>
      <c r="G32" s="8">
        <f t="shared" si="0"/>
        <v>817.8</v>
      </c>
      <c r="H32" s="8">
        <f t="shared" si="1"/>
        <v>39.200000000000045</v>
      </c>
      <c r="I32" s="9">
        <f t="shared" si="2"/>
        <v>39.200000000000045</v>
      </c>
      <c r="J32" s="9">
        <f t="shared" si="4"/>
        <v>1536.6400000000035</v>
      </c>
      <c r="K32" s="9">
        <f t="shared" si="3"/>
        <v>4.5740956826137742</v>
      </c>
      <c r="L32" s="9">
        <f>SUM($H$13:H32)</f>
        <v>-131.99999999999989</v>
      </c>
      <c r="M32" s="9">
        <f>SUM($J$13:J32)/D32</f>
        <v>21163.303999999996</v>
      </c>
      <c r="N32" s="9">
        <f>SUM($I$13:I32)/D32</f>
        <v>124.94000000000001</v>
      </c>
      <c r="O32" s="9">
        <f>SUM($K$13:K32)/D32</f>
        <v>14.628812966422155</v>
      </c>
      <c r="P32" s="9">
        <f>SUM($H$13:H32)/N32</f>
        <v>-1.0565071234192402</v>
      </c>
    </row>
    <row r="33" spans="2:16" x14ac:dyDescent="0.4">
      <c r="C33" s="3" t="s">
        <v>1</v>
      </c>
      <c r="D33" s="2">
        <v>21</v>
      </c>
      <c r="E33" s="2">
        <v>881</v>
      </c>
      <c r="G33" s="8">
        <f t="shared" si="0"/>
        <v>811.4</v>
      </c>
      <c r="H33" s="8">
        <f t="shared" si="1"/>
        <v>69.600000000000023</v>
      </c>
      <c r="I33" s="9">
        <f t="shared" si="2"/>
        <v>69.600000000000023</v>
      </c>
      <c r="J33" s="9">
        <f t="shared" si="4"/>
        <v>4844.1600000000035</v>
      </c>
      <c r="K33" s="9">
        <f t="shared" si="3"/>
        <v>7.9001135073779816</v>
      </c>
      <c r="L33" s="9">
        <f>SUM($H$13:H33)</f>
        <v>-62.399999999999864</v>
      </c>
      <c r="M33" s="9">
        <f>SUM($J$13:J33)/D33</f>
        <v>20386.201904761903</v>
      </c>
      <c r="N33" s="9">
        <f>SUM($I$13:I33)/D33</f>
        <v>122.3047619047619</v>
      </c>
      <c r="O33" s="9">
        <f>SUM($K$13:K33)/D33</f>
        <v>14.308398706467669</v>
      </c>
      <c r="P33" s="9">
        <f>SUM($H$13:H33)/N33</f>
        <v>-0.51020090328609136</v>
      </c>
    </row>
    <row r="34" spans="2:16" x14ac:dyDescent="0.4">
      <c r="C34" s="3" t="s">
        <v>2</v>
      </c>
      <c r="D34" s="2">
        <v>22</v>
      </c>
      <c r="E34" s="2">
        <v>937</v>
      </c>
      <c r="G34" s="8">
        <f t="shared" si="0"/>
        <v>816.2</v>
      </c>
      <c r="H34" s="8">
        <f t="shared" si="1"/>
        <v>120.79999999999995</v>
      </c>
      <c r="I34" s="9">
        <f t="shared" si="2"/>
        <v>120.79999999999995</v>
      </c>
      <c r="J34" s="9">
        <f t="shared" si="4"/>
        <v>14592.639999999989</v>
      </c>
      <c r="K34" s="9">
        <f t="shared" si="3"/>
        <v>12.892209178228384</v>
      </c>
      <c r="L34" s="9">
        <f>SUM($H$13:H34)</f>
        <v>58.400000000000091</v>
      </c>
      <c r="M34" s="9">
        <f>SUM($J$13:J34)/D34</f>
        <v>20122.858181818181</v>
      </c>
      <c r="N34" s="9">
        <f>SUM($I$13:I34)/D34</f>
        <v>122.23636363636363</v>
      </c>
      <c r="O34" s="9">
        <f>SUM($K$13:K34)/D34</f>
        <v>14.244026455184065</v>
      </c>
      <c r="P34" s="9">
        <f>SUM($H$13:H34)/N34</f>
        <v>0.47776290346571548</v>
      </c>
    </row>
    <row r="35" spans="2:16" x14ac:dyDescent="0.4">
      <c r="C35" s="3" t="s">
        <v>3</v>
      </c>
      <c r="D35" s="2">
        <v>23</v>
      </c>
      <c r="E35" s="2">
        <v>1159</v>
      </c>
      <c r="G35" s="8">
        <f t="shared" si="0"/>
        <v>849.2</v>
      </c>
      <c r="H35" s="8">
        <f t="shared" si="1"/>
        <v>309.79999999999995</v>
      </c>
      <c r="I35" s="9">
        <f t="shared" si="2"/>
        <v>309.79999999999995</v>
      </c>
      <c r="J35" s="9">
        <f t="shared" si="4"/>
        <v>95976.039999999979</v>
      </c>
      <c r="K35" s="9">
        <f t="shared" si="3"/>
        <v>26.729939603106125</v>
      </c>
      <c r="L35" s="9">
        <f>SUM($H$13:H35)</f>
        <v>368.20000000000005</v>
      </c>
      <c r="M35" s="9">
        <f>SUM($J$13:J35)/D35</f>
        <v>23420.822608695649</v>
      </c>
      <c r="N35" s="9">
        <f>SUM($I$13:I35)/D35</f>
        <v>130.39130434782609</v>
      </c>
      <c r="O35" s="9">
        <f>SUM($K$13:K35)/D35</f>
        <v>14.786892244224154</v>
      </c>
      <c r="P35" s="9">
        <f>SUM($H$13:H35)/N35</f>
        <v>2.8238079359786599</v>
      </c>
    </row>
    <row r="36" spans="2:16" x14ac:dyDescent="0.4">
      <c r="C36" s="3" t="s">
        <v>4</v>
      </c>
      <c r="D36" s="2">
        <v>24</v>
      </c>
      <c r="E36" s="2">
        <v>1072</v>
      </c>
      <c r="G36" s="8">
        <f t="shared" si="0"/>
        <v>930.8</v>
      </c>
      <c r="H36" s="8">
        <f t="shared" si="1"/>
        <v>141.20000000000005</v>
      </c>
      <c r="I36" s="9">
        <f t="shared" si="2"/>
        <v>141.20000000000005</v>
      </c>
      <c r="J36" s="9">
        <f t="shared" si="4"/>
        <v>19937.440000000013</v>
      </c>
      <c r="K36" s="9">
        <f t="shared" si="3"/>
        <v>13.171641791044781</v>
      </c>
      <c r="L36" s="9">
        <f>SUM($H$13:H36)</f>
        <v>509.40000000000009</v>
      </c>
      <c r="M36" s="9">
        <f>SUM($J$13:J36)/D36</f>
        <v>23275.681666666667</v>
      </c>
      <c r="N36" s="9">
        <f>SUM($I$13:I36)/D36</f>
        <v>130.84166666666667</v>
      </c>
      <c r="O36" s="9">
        <f>SUM($K$13:K36)/D36</f>
        <v>14.719590142008348</v>
      </c>
      <c r="P36" s="9">
        <f>SUM($H$13:H36)/N36</f>
        <v>3.8932552066747346</v>
      </c>
    </row>
    <row r="37" spans="2:16" x14ac:dyDescent="0.4">
      <c r="B37" s="2">
        <v>2008</v>
      </c>
      <c r="C37" s="3" t="s">
        <v>5</v>
      </c>
      <c r="D37" s="2">
        <v>25</v>
      </c>
      <c r="E37" s="2">
        <v>1246</v>
      </c>
      <c r="G37" s="8">
        <f t="shared" si="0"/>
        <v>981.2</v>
      </c>
      <c r="H37" s="8">
        <f t="shared" si="1"/>
        <v>264.79999999999995</v>
      </c>
      <c r="I37" s="9">
        <f t="shared" si="2"/>
        <v>264.79999999999995</v>
      </c>
      <c r="J37" s="9">
        <f t="shared" si="4"/>
        <v>70119.039999999979</v>
      </c>
      <c r="K37" s="9">
        <f t="shared" si="3"/>
        <v>21.252006420545744</v>
      </c>
      <c r="L37" s="9">
        <f>SUM($H$13:H37)</f>
        <v>774.2</v>
      </c>
      <c r="M37" s="9">
        <f>SUM($J$13:J37)/D37</f>
        <v>25149.415999999997</v>
      </c>
      <c r="N37" s="9">
        <f>SUM($I$13:I37)/D37</f>
        <v>136.19999999999999</v>
      </c>
      <c r="O37" s="9">
        <f>SUM($K$13:K37)/D37</f>
        <v>14.980886793149843</v>
      </c>
      <c r="P37" s="9">
        <f>SUM($H$13:H37)/N37</f>
        <v>5.6842878120411164</v>
      </c>
    </row>
    <row r="38" spans="2:16" x14ac:dyDescent="0.4">
      <c r="C38" s="3" t="s">
        <v>6</v>
      </c>
      <c r="D38" s="2">
        <v>26</v>
      </c>
      <c r="E38" s="2">
        <v>1198</v>
      </c>
      <c r="G38" s="8">
        <f t="shared" si="0"/>
        <v>1059</v>
      </c>
      <c r="H38" s="8">
        <f t="shared" si="1"/>
        <v>139</v>
      </c>
      <c r="I38" s="9">
        <f t="shared" si="2"/>
        <v>139</v>
      </c>
      <c r="J38" s="9">
        <f t="shared" si="4"/>
        <v>19321</v>
      </c>
      <c r="K38" s="9">
        <f t="shared" si="3"/>
        <v>11.602671118530884</v>
      </c>
      <c r="L38" s="9">
        <f>SUM($H$13:H38)</f>
        <v>913.2</v>
      </c>
      <c r="M38" s="9">
        <f>SUM($J$13:J38)/D38</f>
        <v>24925.24615384615</v>
      </c>
      <c r="N38" s="9">
        <f>SUM($I$13:I38)/D38</f>
        <v>136.30769230769232</v>
      </c>
      <c r="O38" s="9">
        <f>SUM($K$13:K38)/D38</f>
        <v>14.850955421049115</v>
      </c>
      <c r="P38" s="9">
        <f>SUM($H$13:H38)/N38</f>
        <v>6.6995485327313764</v>
      </c>
    </row>
    <row r="39" spans="2:16" x14ac:dyDescent="0.4">
      <c r="C39" s="3" t="s">
        <v>7</v>
      </c>
      <c r="D39" s="2">
        <v>27</v>
      </c>
      <c r="E39" s="2">
        <v>922</v>
      </c>
      <c r="G39" s="8">
        <f t="shared" si="0"/>
        <v>1122.4000000000001</v>
      </c>
      <c r="H39" s="8">
        <f t="shared" si="1"/>
        <v>-200.40000000000009</v>
      </c>
      <c r="I39" s="9">
        <f t="shared" si="2"/>
        <v>200.40000000000009</v>
      </c>
      <c r="J39" s="9">
        <f t="shared" si="4"/>
        <v>40160.16000000004</v>
      </c>
      <c r="K39" s="9">
        <f t="shared" si="3"/>
        <v>21.735357917570507</v>
      </c>
      <c r="L39" s="9">
        <f>SUM($H$13:H39)</f>
        <v>712.8</v>
      </c>
      <c r="M39" s="9">
        <f>SUM($J$13:J39)/D39</f>
        <v>25489.502222222221</v>
      </c>
      <c r="N39" s="9">
        <f>SUM($I$13:I39)/D39</f>
        <v>138.68148148148148</v>
      </c>
      <c r="O39" s="9">
        <f>SUM($K$13:K39)/D39</f>
        <v>15.105933291290649</v>
      </c>
      <c r="P39" s="9">
        <f>SUM($H$13:H39)/N39</f>
        <v>5.1398354876615739</v>
      </c>
    </row>
    <row r="40" spans="2:16" x14ac:dyDescent="0.4">
      <c r="C40" s="3" t="s">
        <v>8</v>
      </c>
      <c r="D40" s="2">
        <v>28</v>
      </c>
      <c r="E40" s="2">
        <v>798</v>
      </c>
      <c r="G40" s="8">
        <f t="shared" si="0"/>
        <v>1119.4000000000001</v>
      </c>
      <c r="H40" s="8">
        <f t="shared" si="1"/>
        <v>-321.40000000000009</v>
      </c>
      <c r="I40" s="9">
        <f t="shared" si="2"/>
        <v>321.40000000000009</v>
      </c>
      <c r="J40" s="9">
        <f t="shared" si="4"/>
        <v>103297.96000000006</v>
      </c>
      <c r="K40" s="9">
        <f t="shared" si="3"/>
        <v>40.275689223057654</v>
      </c>
      <c r="L40" s="9">
        <f>SUM($H$13:H40)</f>
        <v>391.39999999999986</v>
      </c>
      <c r="M40" s="9">
        <f>SUM($J$13:J40)/D40</f>
        <v>28268.375714285714</v>
      </c>
      <c r="N40" s="9">
        <f>SUM($I$13:I40)/D40</f>
        <v>145.20714285714286</v>
      </c>
      <c r="O40" s="9">
        <f>SUM($K$13:K40)/D40</f>
        <v>16.004853145996613</v>
      </c>
      <c r="P40" s="9">
        <f>SUM($H$13:H40)/N40</f>
        <v>2.6954596881302564</v>
      </c>
    </row>
    <row r="41" spans="2:16" x14ac:dyDescent="0.4">
      <c r="C41" s="3" t="s">
        <v>9</v>
      </c>
      <c r="D41" s="2">
        <v>29</v>
      </c>
      <c r="E41" s="2">
        <v>879</v>
      </c>
      <c r="G41" s="8">
        <f t="shared" si="0"/>
        <v>1047.2</v>
      </c>
      <c r="H41" s="8">
        <f t="shared" si="1"/>
        <v>-168.20000000000005</v>
      </c>
      <c r="I41" s="9">
        <f t="shared" si="2"/>
        <v>168.20000000000005</v>
      </c>
      <c r="J41" s="9">
        <f t="shared" si="4"/>
        <v>28291.240000000016</v>
      </c>
      <c r="K41" s="9">
        <f t="shared" si="3"/>
        <v>19.135381114903304</v>
      </c>
      <c r="L41" s="9">
        <f>SUM($H$13:H41)</f>
        <v>223.19999999999982</v>
      </c>
      <c r="M41" s="9">
        <f>SUM($J$13:J41)/D41</f>
        <v>28269.164137931035</v>
      </c>
      <c r="N41" s="9">
        <f>SUM($I$13:I41)/D41</f>
        <v>146</v>
      </c>
      <c r="O41" s="9">
        <f>SUM($K$13:K41)/D41</f>
        <v>16.112802386303741</v>
      </c>
      <c r="P41" s="9">
        <f>SUM($H$13:H41)/N41</f>
        <v>1.5287671232876701</v>
      </c>
    </row>
    <row r="42" spans="2:16" x14ac:dyDescent="0.4">
      <c r="C42" s="3" t="s">
        <v>10</v>
      </c>
      <c r="D42" s="2">
        <v>30</v>
      </c>
      <c r="E42" s="2">
        <v>945</v>
      </c>
      <c r="G42" s="8">
        <f t="shared" si="0"/>
        <v>1008.6</v>
      </c>
      <c r="H42" s="8">
        <f t="shared" si="1"/>
        <v>-63.600000000000023</v>
      </c>
      <c r="I42" s="9">
        <f t="shared" si="2"/>
        <v>63.600000000000023</v>
      </c>
      <c r="J42" s="9">
        <f t="shared" si="4"/>
        <v>4044.9600000000028</v>
      </c>
      <c r="K42" s="9">
        <f t="shared" si="3"/>
        <v>6.730158730158732</v>
      </c>
      <c r="L42" s="9">
        <f>SUM($H$13:H42)</f>
        <v>159.5999999999998</v>
      </c>
      <c r="M42" s="9">
        <f>SUM($J$13:J42)/D42</f>
        <v>27461.690666666665</v>
      </c>
      <c r="N42" s="9">
        <f>SUM($I$13:I42)/D42</f>
        <v>143.25333333333336</v>
      </c>
      <c r="O42" s="9">
        <f>SUM($K$13:K42)/D42</f>
        <v>15.800047597765573</v>
      </c>
      <c r="P42" s="9">
        <f>SUM($H$13:H42)/N42</f>
        <v>1.1141102010424406</v>
      </c>
    </row>
    <row r="43" spans="2:16" x14ac:dyDescent="0.4">
      <c r="C43" s="3" t="s">
        <v>11</v>
      </c>
      <c r="D43" s="2">
        <v>31</v>
      </c>
      <c r="E43" s="2">
        <v>990</v>
      </c>
      <c r="G43" s="8">
        <f t="shared" si="0"/>
        <v>948.4</v>
      </c>
      <c r="H43" s="8">
        <f t="shared" si="1"/>
        <v>41.600000000000023</v>
      </c>
      <c r="I43" s="9">
        <f t="shared" si="2"/>
        <v>41.600000000000023</v>
      </c>
      <c r="J43" s="9">
        <f t="shared" si="4"/>
        <v>1730.560000000002</v>
      </c>
      <c r="K43" s="9">
        <f t="shared" si="3"/>
        <v>4.2020202020202042</v>
      </c>
      <c r="L43" s="9">
        <f>SUM($H$13:H43)</f>
        <v>201.19999999999982</v>
      </c>
      <c r="M43" s="9">
        <f>SUM($J$13:J43)/D43</f>
        <v>26631.654193548387</v>
      </c>
      <c r="N43" s="9">
        <f>SUM($I$13:I43)/D43</f>
        <v>139.97419354838712</v>
      </c>
      <c r="O43" s="9">
        <f>SUM($K$13:K43)/D43</f>
        <v>15.425917681773788</v>
      </c>
      <c r="P43" s="9">
        <f>SUM($H$13:H43)/N43</f>
        <v>1.4374078171091429</v>
      </c>
    </row>
    <row r="44" spans="2:16" x14ac:dyDescent="0.4">
      <c r="C44" s="3" t="s">
        <v>0</v>
      </c>
      <c r="D44" s="2">
        <v>32</v>
      </c>
      <c r="E44" s="2">
        <v>917</v>
      </c>
      <c r="G44" s="8">
        <f t="shared" si="0"/>
        <v>906.8</v>
      </c>
      <c r="H44" s="8">
        <f t="shared" si="1"/>
        <v>10.200000000000045</v>
      </c>
      <c r="I44" s="9">
        <f t="shared" si="2"/>
        <v>10.200000000000045</v>
      </c>
      <c r="J44" s="9">
        <f t="shared" si="4"/>
        <v>104.04000000000093</v>
      </c>
      <c r="K44" s="9">
        <f t="shared" si="3"/>
        <v>1.1123227917121097</v>
      </c>
      <c r="L44" s="9">
        <f>SUM($H$13:H44)</f>
        <v>211.39999999999986</v>
      </c>
      <c r="M44" s="9">
        <f>SUM($J$13:J44)/D44</f>
        <v>25802.666250000002</v>
      </c>
      <c r="N44" s="9">
        <f>SUM($I$13:I44)/D44</f>
        <v>135.91875000000002</v>
      </c>
      <c r="O44" s="9">
        <f>SUM($K$13:K44)/D44</f>
        <v>14.978617841459361</v>
      </c>
      <c r="P44" s="9">
        <f>SUM($H$13:H44)/N44</f>
        <v>1.5553409665701003</v>
      </c>
    </row>
    <row r="45" spans="2:16" x14ac:dyDescent="0.4">
      <c r="C45" s="3" t="s">
        <v>1</v>
      </c>
      <c r="D45" s="2">
        <v>33</v>
      </c>
      <c r="E45" s="2">
        <v>956</v>
      </c>
      <c r="G45" s="8">
        <f t="shared" ref="G45:G69" si="5">(E40+E41+E42+E43+E44)/5</f>
        <v>905.8</v>
      </c>
      <c r="H45" s="8">
        <f t="shared" ref="H45:H67" si="6">E45-G45</f>
        <v>50.200000000000045</v>
      </c>
      <c r="I45" s="9">
        <f t="shared" ref="I45:I67" si="7">ABS(E45-G45)</f>
        <v>50.200000000000045</v>
      </c>
      <c r="J45" s="9">
        <f t="shared" si="4"/>
        <v>2520.0400000000045</v>
      </c>
      <c r="K45" s="9">
        <f t="shared" ref="K45:K67" si="8">(I45/E45)*100</f>
        <v>5.2510460251046078</v>
      </c>
      <c r="L45" s="9">
        <f>SUM($H$13:H45)</f>
        <v>261.59999999999991</v>
      </c>
      <c r="M45" s="9">
        <f>SUM($J$13:J45)/D45</f>
        <v>25097.132121212126</v>
      </c>
      <c r="N45" s="9">
        <f>SUM($I$13:I45)/D45</f>
        <v>133.32121212121214</v>
      </c>
      <c r="O45" s="9">
        <f>SUM($K$13:K45)/D45</f>
        <v>14.683842937933459</v>
      </c>
      <c r="P45" s="9">
        <f>SUM($H$13:H45)/N45</f>
        <v>1.9621783798527128</v>
      </c>
    </row>
    <row r="46" spans="2:16" x14ac:dyDescent="0.4">
      <c r="C46" s="3" t="s">
        <v>2</v>
      </c>
      <c r="D46" s="2">
        <v>34</v>
      </c>
      <c r="E46" s="2">
        <v>1001</v>
      </c>
      <c r="G46" s="8">
        <f t="shared" si="5"/>
        <v>937.4</v>
      </c>
      <c r="H46" s="8">
        <f t="shared" si="6"/>
        <v>63.600000000000023</v>
      </c>
      <c r="I46" s="9">
        <f t="shared" si="7"/>
        <v>63.600000000000023</v>
      </c>
      <c r="J46" s="9">
        <f t="shared" si="4"/>
        <v>4044.9600000000028</v>
      </c>
      <c r="K46" s="9">
        <f t="shared" si="8"/>
        <v>6.3536463536463552</v>
      </c>
      <c r="L46" s="9">
        <f>SUM($H$13:H46)</f>
        <v>325.19999999999993</v>
      </c>
      <c r="M46" s="9">
        <f>SUM($J$13:J46)/D46</f>
        <v>24477.950588235297</v>
      </c>
      <c r="N46" s="9">
        <f>SUM($I$13:I46)/D46</f>
        <v>131.27058823529413</v>
      </c>
      <c r="O46" s="9">
        <f>SUM($K$13:K46)/D46</f>
        <v>14.438837156042661</v>
      </c>
      <c r="P46" s="9">
        <f>SUM($H$13:H46)/N46</f>
        <v>2.4773256856067389</v>
      </c>
    </row>
    <row r="47" spans="2:16" x14ac:dyDescent="0.4">
      <c r="C47" s="3" t="s">
        <v>3</v>
      </c>
      <c r="D47" s="2">
        <v>35</v>
      </c>
      <c r="E47" s="2">
        <v>1142</v>
      </c>
      <c r="G47" s="8">
        <f t="shared" si="5"/>
        <v>961.8</v>
      </c>
      <c r="H47" s="8">
        <f t="shared" si="6"/>
        <v>180.20000000000005</v>
      </c>
      <c r="I47" s="9">
        <f t="shared" si="7"/>
        <v>180.20000000000005</v>
      </c>
      <c r="J47" s="9">
        <f t="shared" si="4"/>
        <v>32472.040000000015</v>
      </c>
      <c r="K47" s="9">
        <f t="shared" si="8"/>
        <v>15.779334500875661</v>
      </c>
      <c r="L47" s="9">
        <f>SUM($H$13:H47)</f>
        <v>505.4</v>
      </c>
      <c r="M47" s="9">
        <f>SUM($J$13:J47)/D47</f>
        <v>24706.353142857144</v>
      </c>
      <c r="N47" s="9">
        <f>SUM($I$13:I47)/D47</f>
        <v>132.66857142857145</v>
      </c>
      <c r="O47" s="9">
        <f>SUM($K$13:K47)/D47</f>
        <v>14.477137080180748</v>
      </c>
      <c r="P47" s="9">
        <f>SUM($H$13:H47)/N47</f>
        <v>3.8094930438902521</v>
      </c>
    </row>
    <row r="48" spans="2:16" x14ac:dyDescent="0.4">
      <c r="C48" s="3" t="s">
        <v>4</v>
      </c>
      <c r="D48" s="2">
        <v>36</v>
      </c>
      <c r="E48" s="2">
        <v>1276</v>
      </c>
      <c r="G48" s="8">
        <f t="shared" si="5"/>
        <v>1001.2</v>
      </c>
      <c r="H48" s="8">
        <f t="shared" si="6"/>
        <v>274.79999999999995</v>
      </c>
      <c r="I48" s="9">
        <f t="shared" si="7"/>
        <v>274.79999999999995</v>
      </c>
      <c r="J48" s="9">
        <f t="shared" si="4"/>
        <v>75515.039999999979</v>
      </c>
      <c r="K48" s="9">
        <f t="shared" si="8"/>
        <v>21.536050156739808</v>
      </c>
      <c r="L48" s="9">
        <f>SUM($H$13:H48)</f>
        <v>780.19999999999993</v>
      </c>
      <c r="M48" s="9">
        <f>SUM($J$13:J48)/D48</f>
        <v>26117.70555555556</v>
      </c>
      <c r="N48" s="9">
        <f>SUM($I$13:I48)/D48</f>
        <v>136.61666666666667</v>
      </c>
      <c r="O48" s="9">
        <f>SUM($K$13:K48)/D48</f>
        <v>14.673217998974057</v>
      </c>
      <c r="P48" s="9">
        <f>SUM($H$13:H48)/N48</f>
        <v>5.7108698304257643</v>
      </c>
    </row>
    <row r="49" spans="2:16" x14ac:dyDescent="0.4">
      <c r="B49" s="2">
        <v>2009</v>
      </c>
      <c r="C49" s="3" t="s">
        <v>5</v>
      </c>
      <c r="D49" s="2">
        <v>37</v>
      </c>
      <c r="E49" s="2">
        <v>1356</v>
      </c>
      <c r="G49" s="8">
        <f t="shared" si="5"/>
        <v>1058.4000000000001</v>
      </c>
      <c r="H49" s="8">
        <f t="shared" si="6"/>
        <v>297.59999999999991</v>
      </c>
      <c r="I49" s="9">
        <f t="shared" si="7"/>
        <v>297.59999999999991</v>
      </c>
      <c r="J49" s="9">
        <f t="shared" si="4"/>
        <v>88565.759999999951</v>
      </c>
      <c r="K49" s="9">
        <f t="shared" si="8"/>
        <v>21.946902654867252</v>
      </c>
      <c r="L49" s="9">
        <f>SUM($H$13:H49)</f>
        <v>1077.7999999999997</v>
      </c>
      <c r="M49" s="9">
        <f>SUM($J$13:J49)/D49</f>
        <v>27805.490810810814</v>
      </c>
      <c r="N49" s="9">
        <f>SUM($I$13:I49)/D49</f>
        <v>140.96756756756758</v>
      </c>
      <c r="O49" s="9">
        <f>SUM($K$13:K49)/D49</f>
        <v>14.869804070754952</v>
      </c>
      <c r="P49" s="9">
        <f>SUM($H$13:H49)/N49</f>
        <v>7.6457302810690564</v>
      </c>
    </row>
    <row r="50" spans="2:16" x14ac:dyDescent="0.4">
      <c r="C50" s="3" t="s">
        <v>6</v>
      </c>
      <c r="D50" s="2">
        <v>38</v>
      </c>
      <c r="E50" s="2">
        <v>1288</v>
      </c>
      <c r="G50" s="8">
        <f t="shared" si="5"/>
        <v>1146.2</v>
      </c>
      <c r="H50" s="8">
        <f t="shared" si="6"/>
        <v>141.79999999999995</v>
      </c>
      <c r="I50" s="9">
        <f t="shared" si="7"/>
        <v>141.79999999999995</v>
      </c>
      <c r="J50" s="9">
        <f t="shared" si="4"/>
        <v>20107.239999999987</v>
      </c>
      <c r="K50" s="9">
        <f t="shared" si="8"/>
        <v>11.009316770186333</v>
      </c>
      <c r="L50" s="9">
        <f>SUM($H$13:H50)</f>
        <v>1219.5999999999997</v>
      </c>
      <c r="M50" s="9">
        <f>SUM($J$13:J50)/D50</f>
        <v>27602.9052631579</v>
      </c>
      <c r="N50" s="9">
        <f>SUM($I$13:I50)/D50</f>
        <v>140.98947368421057</v>
      </c>
      <c r="O50" s="9">
        <f>SUM($K$13:K50)/D50</f>
        <v>14.768212299687359</v>
      </c>
      <c r="P50" s="9">
        <f>SUM($H$13:H50)/N50</f>
        <v>8.6502911751530487</v>
      </c>
    </row>
    <row r="51" spans="2:16" x14ac:dyDescent="0.4">
      <c r="C51" s="3" t="s">
        <v>7</v>
      </c>
      <c r="D51" s="2">
        <v>39</v>
      </c>
      <c r="E51" s="2">
        <v>1082</v>
      </c>
      <c r="G51" s="8">
        <f t="shared" si="5"/>
        <v>1212.5999999999999</v>
      </c>
      <c r="H51" s="8">
        <f t="shared" si="6"/>
        <v>-130.59999999999991</v>
      </c>
      <c r="I51" s="9">
        <f t="shared" si="7"/>
        <v>130.59999999999991</v>
      </c>
      <c r="J51" s="9">
        <f t="shared" si="4"/>
        <v>17056.359999999975</v>
      </c>
      <c r="K51" s="9">
        <f t="shared" si="8"/>
        <v>12.070240295748604</v>
      </c>
      <c r="L51" s="9">
        <f>SUM($H$13:H51)</f>
        <v>1088.9999999999998</v>
      </c>
      <c r="M51" s="9">
        <f>SUM($J$13:J51)/D51</f>
        <v>27332.481025641027</v>
      </c>
      <c r="N51" s="9">
        <f>SUM($I$13:I51)/D51</f>
        <v>140.72307692307695</v>
      </c>
      <c r="O51" s="9">
        <f>SUM($K$13:K51)/D51</f>
        <v>14.699033530355596</v>
      </c>
      <c r="P51" s="9">
        <f>SUM($H$13:H51)/N51</f>
        <v>7.7386028205969142</v>
      </c>
    </row>
    <row r="52" spans="2:16" x14ac:dyDescent="0.4">
      <c r="C52" s="3" t="s">
        <v>8</v>
      </c>
      <c r="D52" s="2">
        <v>40</v>
      </c>
      <c r="E52" s="2">
        <v>877</v>
      </c>
      <c r="G52" s="8">
        <f t="shared" si="5"/>
        <v>1228.8</v>
      </c>
      <c r="H52" s="8">
        <f t="shared" si="6"/>
        <v>-351.79999999999995</v>
      </c>
      <c r="I52" s="9">
        <f t="shared" si="7"/>
        <v>351.79999999999995</v>
      </c>
      <c r="J52" s="9">
        <f t="shared" si="4"/>
        <v>123763.23999999996</v>
      </c>
      <c r="K52" s="9">
        <f t="shared" si="8"/>
        <v>40.114025085518804</v>
      </c>
      <c r="L52" s="9">
        <f>SUM($H$13:H52)</f>
        <v>737.19999999999982</v>
      </c>
      <c r="M52" s="9">
        <f>SUM($J$13:J52)/D52</f>
        <v>29743.25</v>
      </c>
      <c r="N52" s="9">
        <f>SUM($I$13:I52)/D52</f>
        <v>146.00000000000003</v>
      </c>
      <c r="O52" s="9">
        <f>SUM($K$13:K52)/D52</f>
        <v>15.334408319234678</v>
      </c>
      <c r="P52" s="9">
        <f>SUM($H$13:H52)/N52</f>
        <v>5.049315068493148</v>
      </c>
    </row>
    <row r="53" spans="2:16" x14ac:dyDescent="0.4">
      <c r="C53" s="3" t="s">
        <v>9</v>
      </c>
      <c r="D53" s="2">
        <v>41</v>
      </c>
      <c r="E53" s="2">
        <v>1009</v>
      </c>
      <c r="G53" s="8">
        <f t="shared" si="5"/>
        <v>1175.8</v>
      </c>
      <c r="H53" s="8">
        <f t="shared" si="6"/>
        <v>-166.79999999999995</v>
      </c>
      <c r="I53" s="9">
        <f t="shared" si="7"/>
        <v>166.79999999999995</v>
      </c>
      <c r="J53" s="9">
        <f t="shared" si="4"/>
        <v>27822.239999999983</v>
      </c>
      <c r="K53" s="9">
        <f t="shared" si="8"/>
        <v>16.531219028741322</v>
      </c>
      <c r="L53" s="9">
        <f>SUM($H$13:H53)</f>
        <v>570.39999999999986</v>
      </c>
      <c r="M53" s="9">
        <f>SUM($J$13:J53)/D53</f>
        <v>29696.396097560977</v>
      </c>
      <c r="N53" s="9">
        <f>SUM($I$13:I53)/D53</f>
        <v>146.50731707317075</v>
      </c>
      <c r="O53" s="9">
        <f>SUM($K$13:K53)/D53</f>
        <v>15.363598824344596</v>
      </c>
      <c r="P53" s="9">
        <f>SUM($H$13:H53)/N53</f>
        <v>3.8933209029766251</v>
      </c>
    </row>
    <row r="54" spans="2:16" x14ac:dyDescent="0.4">
      <c r="C54" s="3" t="s">
        <v>10</v>
      </c>
      <c r="D54" s="2">
        <v>42</v>
      </c>
      <c r="E54" s="2">
        <v>1100</v>
      </c>
      <c r="G54" s="8">
        <f t="shared" si="5"/>
        <v>1122.4000000000001</v>
      </c>
      <c r="H54" s="8">
        <f t="shared" si="6"/>
        <v>-22.400000000000091</v>
      </c>
      <c r="I54" s="9">
        <f t="shared" si="7"/>
        <v>22.400000000000091</v>
      </c>
      <c r="J54" s="9">
        <f t="shared" si="4"/>
        <v>501.76000000000408</v>
      </c>
      <c r="K54" s="9">
        <f t="shared" si="8"/>
        <v>2.0363636363636446</v>
      </c>
      <c r="L54" s="9">
        <f>SUM($H$13:H54)</f>
        <v>547.99999999999977</v>
      </c>
      <c r="M54" s="9">
        <f>SUM($J$13:J54)/D54</f>
        <v>29001.285714285714</v>
      </c>
      <c r="N54" s="9">
        <f>SUM($I$13:I54)/D54</f>
        <v>143.55238095238096</v>
      </c>
      <c r="O54" s="9">
        <f>SUM($K$13:K54)/D54</f>
        <v>15.04628370082124</v>
      </c>
      <c r="P54" s="9">
        <f>SUM($H$13:H54)/N54</f>
        <v>3.8174218801831072</v>
      </c>
    </row>
    <row r="55" spans="2:16" x14ac:dyDescent="0.4">
      <c r="C55" s="3" t="s">
        <v>11</v>
      </c>
      <c r="D55" s="2">
        <v>43</v>
      </c>
      <c r="E55" s="2">
        <v>998</v>
      </c>
      <c r="G55" s="8">
        <f t="shared" si="5"/>
        <v>1071.2</v>
      </c>
      <c r="H55" s="8">
        <f t="shared" si="6"/>
        <v>-73.200000000000045</v>
      </c>
      <c r="I55" s="9">
        <f t="shared" si="7"/>
        <v>73.200000000000045</v>
      </c>
      <c r="J55" s="9">
        <f t="shared" si="4"/>
        <v>5358.2400000000071</v>
      </c>
      <c r="K55" s="9">
        <f t="shared" si="8"/>
        <v>7.3346693386773589</v>
      </c>
      <c r="L55" s="9">
        <f>SUM($H$13:H55)</f>
        <v>474.79999999999973</v>
      </c>
      <c r="M55" s="9">
        <f>SUM($J$13:J55)/D55</f>
        <v>28451.447441860466</v>
      </c>
      <c r="N55" s="9">
        <f>SUM($I$13:I55)/D55</f>
        <v>141.91627906976746</v>
      </c>
      <c r="O55" s="9">
        <f>SUM($K$13:K55)/D55</f>
        <v>14.866943831934172</v>
      </c>
      <c r="P55" s="9">
        <f>SUM($H$13:H55)/N55</f>
        <v>3.3456345044572604</v>
      </c>
    </row>
    <row r="56" spans="2:16" x14ac:dyDescent="0.4">
      <c r="C56" s="3" t="s">
        <v>0</v>
      </c>
      <c r="D56" s="2">
        <v>44</v>
      </c>
      <c r="E56" s="2">
        <v>887</v>
      </c>
      <c r="G56" s="8">
        <f t="shared" si="5"/>
        <v>1013.2</v>
      </c>
      <c r="H56" s="8">
        <f t="shared" si="6"/>
        <v>-126.20000000000005</v>
      </c>
      <c r="I56" s="9">
        <f t="shared" si="7"/>
        <v>126.20000000000005</v>
      </c>
      <c r="J56" s="9">
        <f t="shared" si="4"/>
        <v>15926.440000000011</v>
      </c>
      <c r="K56" s="9">
        <f t="shared" si="8"/>
        <v>14.227733934611052</v>
      </c>
      <c r="L56" s="9">
        <f>SUM($H$13:H56)</f>
        <v>348.59999999999968</v>
      </c>
      <c r="M56" s="9">
        <f>SUM($J$13:J56)/D56</f>
        <v>28166.788181818181</v>
      </c>
      <c r="N56" s="9">
        <f>SUM($I$13:I56)/D56</f>
        <v>141.55909090909091</v>
      </c>
      <c r="O56" s="9">
        <f>SUM($K$13:K56)/D56</f>
        <v>14.852416334267737</v>
      </c>
      <c r="P56" s="9">
        <f>SUM($H$13:H56)/N56</f>
        <v>2.4625758597437604</v>
      </c>
    </row>
    <row r="57" spans="2:16" x14ac:dyDescent="0.4">
      <c r="C57" s="3" t="s">
        <v>1</v>
      </c>
      <c r="D57" s="2">
        <v>45</v>
      </c>
      <c r="E57" s="2">
        <v>892</v>
      </c>
      <c r="G57" s="8">
        <f t="shared" si="5"/>
        <v>974.2</v>
      </c>
      <c r="H57" s="8">
        <f t="shared" si="6"/>
        <v>-82.200000000000045</v>
      </c>
      <c r="I57" s="9">
        <f t="shared" si="7"/>
        <v>82.200000000000045</v>
      </c>
      <c r="J57" s="9">
        <f t="shared" si="4"/>
        <v>6756.8400000000074</v>
      </c>
      <c r="K57" s="9">
        <f t="shared" si="8"/>
        <v>9.2152466367713064</v>
      </c>
      <c r="L57" s="9">
        <f>SUM($H$13:H57)</f>
        <v>266.39999999999964</v>
      </c>
      <c r="M57" s="9">
        <f>SUM($J$13:J57)/D57</f>
        <v>27691.011555555557</v>
      </c>
      <c r="N57" s="9">
        <f>SUM($I$13:I57)/D57</f>
        <v>140.24</v>
      </c>
      <c r="O57" s="9">
        <f>SUM($K$13:K57)/D57</f>
        <v>14.727145896545595</v>
      </c>
      <c r="P57" s="9">
        <f>SUM($H$13:H57)/N57</f>
        <v>1.8996006845407845</v>
      </c>
    </row>
    <row r="58" spans="2:16" x14ac:dyDescent="0.4">
      <c r="C58" s="3" t="s">
        <v>2</v>
      </c>
      <c r="D58" s="2">
        <v>46</v>
      </c>
      <c r="E58" s="2">
        <v>997</v>
      </c>
      <c r="G58" s="8">
        <f t="shared" si="5"/>
        <v>977.2</v>
      </c>
      <c r="H58" s="8">
        <f t="shared" si="6"/>
        <v>19.799999999999955</v>
      </c>
      <c r="I58" s="9">
        <f t="shared" si="7"/>
        <v>19.799999999999955</v>
      </c>
      <c r="J58" s="9">
        <f t="shared" si="4"/>
        <v>392.0399999999982</v>
      </c>
      <c r="K58" s="9">
        <f t="shared" si="8"/>
        <v>1.9859578736208578</v>
      </c>
      <c r="L58" s="9">
        <f>SUM($H$13:H58)</f>
        <v>286.19999999999959</v>
      </c>
      <c r="M58" s="9">
        <f>SUM($J$13:J58)/D58</f>
        <v>27097.555652173913</v>
      </c>
      <c r="N58" s="9">
        <f>SUM($I$13:I58)/D58</f>
        <v>137.6217391304348</v>
      </c>
      <c r="O58" s="9">
        <f>SUM($K$13:K58)/D58</f>
        <v>14.450163548221143</v>
      </c>
      <c r="P58" s="9">
        <f>SUM($H$13:H58)/N58</f>
        <v>2.0796133067955611</v>
      </c>
    </row>
    <row r="59" spans="2:16" x14ac:dyDescent="0.4">
      <c r="C59" s="3" t="s">
        <v>3</v>
      </c>
      <c r="D59" s="2">
        <v>47</v>
      </c>
      <c r="E59" s="2">
        <v>1118</v>
      </c>
      <c r="G59" s="8">
        <f t="shared" si="5"/>
        <v>974.8</v>
      </c>
      <c r="H59" s="8">
        <f t="shared" si="6"/>
        <v>143.20000000000005</v>
      </c>
      <c r="I59" s="9">
        <f t="shared" si="7"/>
        <v>143.20000000000005</v>
      </c>
      <c r="J59" s="9">
        <f t="shared" si="4"/>
        <v>20506.240000000013</v>
      </c>
      <c r="K59" s="9">
        <f t="shared" si="8"/>
        <v>12.808586762075139</v>
      </c>
      <c r="L59" s="9">
        <f>SUM($H$13:H59)</f>
        <v>429.39999999999964</v>
      </c>
      <c r="M59" s="9">
        <f>SUM($J$13:J59)/D59</f>
        <v>26957.314893617022</v>
      </c>
      <c r="N59" s="9">
        <f>SUM($I$13:I59)/D59</f>
        <v>137.74042553191489</v>
      </c>
      <c r="O59" s="9">
        <f>SUM($K$13:K59)/D59</f>
        <v>14.415236382558463</v>
      </c>
      <c r="P59" s="9">
        <f>SUM($H$13:H59)/N59</f>
        <v>3.1174580617257224</v>
      </c>
    </row>
    <row r="60" spans="2:16" x14ac:dyDescent="0.4">
      <c r="C60" s="3" t="s">
        <v>4</v>
      </c>
      <c r="D60" s="2">
        <v>48</v>
      </c>
      <c r="E60" s="2">
        <v>1197</v>
      </c>
      <c r="G60" s="8">
        <f t="shared" si="5"/>
        <v>978.4</v>
      </c>
      <c r="H60" s="8">
        <f t="shared" si="6"/>
        <v>218.60000000000002</v>
      </c>
      <c r="I60" s="9">
        <f t="shared" si="7"/>
        <v>218.60000000000002</v>
      </c>
      <c r="J60" s="9">
        <f t="shared" si="4"/>
        <v>47785.960000000006</v>
      </c>
      <c r="K60" s="9">
        <f t="shared" si="8"/>
        <v>18.262322472848791</v>
      </c>
      <c r="L60" s="9">
        <f>SUM($H$13:H60)</f>
        <v>647.99999999999966</v>
      </c>
      <c r="M60" s="9">
        <f>SUM($J$13:J60)/D60</f>
        <v>27391.244999999999</v>
      </c>
      <c r="N60" s="9">
        <f>SUM($I$13:I60)/D60</f>
        <v>139.42500000000001</v>
      </c>
      <c r="O60" s="9">
        <f>SUM($K$13:K60)/D60</f>
        <v>14.495384009439512</v>
      </c>
      <c r="P60" s="9">
        <f>SUM($H$13:H60)/N60</f>
        <v>4.6476600322754145</v>
      </c>
    </row>
    <row r="61" spans="2:16" x14ac:dyDescent="0.4">
      <c r="B61" s="2">
        <v>2010</v>
      </c>
      <c r="C61" s="3" t="s">
        <v>5</v>
      </c>
      <c r="D61" s="2">
        <v>49</v>
      </c>
      <c r="E61" s="2">
        <v>1256</v>
      </c>
      <c r="G61" s="8">
        <f t="shared" si="5"/>
        <v>1018.2</v>
      </c>
      <c r="H61" s="8">
        <f t="shared" si="6"/>
        <v>237.79999999999995</v>
      </c>
      <c r="I61" s="9">
        <f t="shared" si="7"/>
        <v>237.79999999999995</v>
      </c>
      <c r="J61" s="9">
        <f t="shared" si="4"/>
        <v>56548.839999999982</v>
      </c>
      <c r="K61" s="9">
        <f t="shared" si="8"/>
        <v>18.933121019108277</v>
      </c>
      <c r="L61" s="9">
        <f>SUM($H$13:H61)</f>
        <v>885.79999999999961</v>
      </c>
      <c r="M61" s="9">
        <f>SUM($J$13:J61)/D61</f>
        <v>27986.297959183674</v>
      </c>
      <c r="N61" s="9">
        <f>SUM($I$13:I61)/D61</f>
        <v>141.4326530612245</v>
      </c>
      <c r="O61" s="9">
        <f>SUM($K$13:K61)/D61</f>
        <v>14.585950070861324</v>
      </c>
      <c r="P61" s="9">
        <f>SUM($H$13:H61)/N61</f>
        <v>6.263051571383218</v>
      </c>
    </row>
    <row r="62" spans="2:16" x14ac:dyDescent="0.4">
      <c r="C62" s="3" t="s">
        <v>6</v>
      </c>
      <c r="D62" s="2">
        <v>50</v>
      </c>
      <c r="E62" s="2">
        <v>1202</v>
      </c>
      <c r="G62" s="8">
        <f t="shared" si="5"/>
        <v>1092</v>
      </c>
      <c r="H62" s="8">
        <f t="shared" si="6"/>
        <v>110</v>
      </c>
      <c r="I62" s="9">
        <f t="shared" si="7"/>
        <v>110</v>
      </c>
      <c r="J62" s="9">
        <f t="shared" si="4"/>
        <v>12100</v>
      </c>
      <c r="K62" s="9">
        <f t="shared" si="8"/>
        <v>9.1514143094841938</v>
      </c>
      <c r="L62" s="9">
        <f>SUM($H$13:H62)</f>
        <v>995.79999999999961</v>
      </c>
      <c r="M62" s="9">
        <f>SUM($J$13:J62)/D62</f>
        <v>27668.572</v>
      </c>
      <c r="N62" s="9">
        <f>SUM($I$13:I62)/D62</f>
        <v>140.804</v>
      </c>
      <c r="O62" s="9">
        <f>SUM($K$13:K62)/D62</f>
        <v>14.47725935563378</v>
      </c>
      <c r="P62" s="9">
        <f>SUM($H$13:H62)/N62</f>
        <v>7.072242265844717</v>
      </c>
    </row>
    <row r="63" spans="2:16" x14ac:dyDescent="0.4">
      <c r="C63" s="3" t="s">
        <v>7</v>
      </c>
      <c r="D63" s="2">
        <v>51</v>
      </c>
      <c r="E63" s="2">
        <v>1170</v>
      </c>
      <c r="G63" s="8">
        <f t="shared" si="5"/>
        <v>1154</v>
      </c>
      <c r="H63" s="8">
        <f t="shared" si="6"/>
        <v>16</v>
      </c>
      <c r="I63" s="9">
        <f t="shared" si="7"/>
        <v>16</v>
      </c>
      <c r="J63" s="9">
        <f t="shared" si="4"/>
        <v>256</v>
      </c>
      <c r="K63" s="9">
        <f t="shared" si="8"/>
        <v>1.3675213675213675</v>
      </c>
      <c r="L63" s="9">
        <f>SUM($H$13:H63)</f>
        <v>1011.7999999999996</v>
      </c>
      <c r="M63" s="9">
        <f>SUM($J$13:J63)/D63</f>
        <v>27131.070588235296</v>
      </c>
      <c r="N63" s="9">
        <f>SUM($I$13:I63)/D63</f>
        <v>138.35686274509806</v>
      </c>
      <c r="O63" s="9">
        <f>SUM($K$13:K63)/D63</f>
        <v>14.22020566959236</v>
      </c>
      <c r="P63" s="9">
        <f>SUM($H$13:H63)/N63</f>
        <v>7.3129729882939793</v>
      </c>
    </row>
    <row r="64" spans="2:16" x14ac:dyDescent="0.4">
      <c r="C64" s="3" t="s">
        <v>8</v>
      </c>
      <c r="D64" s="2">
        <v>52</v>
      </c>
      <c r="E64" s="2">
        <v>982</v>
      </c>
      <c r="G64" s="8">
        <f t="shared" si="5"/>
        <v>1188.5999999999999</v>
      </c>
      <c r="H64" s="8">
        <f t="shared" si="6"/>
        <v>-206.59999999999991</v>
      </c>
      <c r="I64" s="9">
        <f t="shared" si="7"/>
        <v>206.59999999999991</v>
      </c>
      <c r="J64" s="9">
        <f t="shared" si="4"/>
        <v>42683.559999999961</v>
      </c>
      <c r="K64" s="9">
        <f t="shared" si="8"/>
        <v>21.038696537678199</v>
      </c>
      <c r="L64" s="9">
        <f>SUM($H$13:H64)</f>
        <v>805.1999999999997</v>
      </c>
      <c r="M64" s="9">
        <f>SUM($J$13:J64)/D64</f>
        <v>27430.156923076927</v>
      </c>
      <c r="N64" s="9">
        <f>SUM($I$13:I64)/D64</f>
        <v>139.66923076923078</v>
      </c>
      <c r="O64" s="9">
        <f>SUM($K$13:K64)/D64</f>
        <v>14.351330493978626</v>
      </c>
      <c r="P64" s="9">
        <f>SUM($H$13:H64)/N64</f>
        <v>5.7650492922839653</v>
      </c>
    </row>
    <row r="65" spans="3:16" x14ac:dyDescent="0.4">
      <c r="C65" s="3" t="s">
        <v>9</v>
      </c>
      <c r="D65" s="2">
        <v>53</v>
      </c>
      <c r="E65" s="2">
        <v>1297</v>
      </c>
      <c r="G65" s="8">
        <f t="shared" si="5"/>
        <v>1161.4000000000001</v>
      </c>
      <c r="H65" s="8">
        <f t="shared" si="6"/>
        <v>135.59999999999991</v>
      </c>
      <c r="I65" s="9">
        <f t="shared" si="7"/>
        <v>135.59999999999991</v>
      </c>
      <c r="J65" s="9">
        <f t="shared" si="4"/>
        <v>18387.359999999975</v>
      </c>
      <c r="K65" s="9">
        <f t="shared" si="8"/>
        <v>10.454895913646871</v>
      </c>
      <c r="L65" s="9">
        <f>SUM($H$13:H65)</f>
        <v>940.79999999999961</v>
      </c>
      <c r="M65" s="9">
        <f>SUM($J$13:J65)/D65</f>
        <v>27259.538113207549</v>
      </c>
      <c r="N65" s="9">
        <f>SUM($I$13:I65)/D65</f>
        <v>139.59245283018871</v>
      </c>
      <c r="O65" s="9">
        <f>SUM($K$13:K65)/D65</f>
        <v>14.277812860387462</v>
      </c>
      <c r="P65" s="9">
        <f>SUM($H$13:H65)/N65</f>
        <v>6.7396193771626258</v>
      </c>
    </row>
    <row r="66" spans="3:16" x14ac:dyDescent="0.4">
      <c r="C66" s="3" t="s">
        <v>10</v>
      </c>
      <c r="D66" s="2">
        <v>54</v>
      </c>
      <c r="E66" s="2">
        <v>1163</v>
      </c>
      <c r="G66" s="8">
        <f t="shared" si="5"/>
        <v>1181.4000000000001</v>
      </c>
      <c r="H66" s="8">
        <f t="shared" si="6"/>
        <v>-18.400000000000091</v>
      </c>
      <c r="I66" s="9">
        <f t="shared" si="7"/>
        <v>18.400000000000091</v>
      </c>
      <c r="J66" s="9">
        <f t="shared" si="4"/>
        <v>338.56000000000336</v>
      </c>
      <c r="K66" s="9">
        <f t="shared" si="8"/>
        <v>1.5821152192605408</v>
      </c>
      <c r="L66" s="9">
        <f>SUM($H$13:H66)</f>
        <v>922.39999999999952</v>
      </c>
      <c r="M66" s="9">
        <f>SUM($J$13:J66)/D66</f>
        <v>26761.001481481482</v>
      </c>
      <c r="N66" s="9">
        <f>SUM($I$13:I66)/D66</f>
        <v>137.34814814814817</v>
      </c>
      <c r="O66" s="9">
        <f>SUM($K$13:K66)/D66</f>
        <v>14.042707348514741</v>
      </c>
      <c r="P66" s="9">
        <f>SUM($H$13:H66)/N66</f>
        <v>6.7157803904648858</v>
      </c>
    </row>
    <row r="67" spans="3:16" x14ac:dyDescent="0.4">
      <c r="C67" s="3" t="s">
        <v>11</v>
      </c>
      <c r="D67" s="2">
        <v>55</v>
      </c>
      <c r="E67" s="2">
        <v>1053</v>
      </c>
      <c r="G67" s="8">
        <f t="shared" si="5"/>
        <v>1162.8</v>
      </c>
      <c r="H67" s="8">
        <f t="shared" si="6"/>
        <v>-109.79999999999995</v>
      </c>
      <c r="I67" s="9">
        <f t="shared" si="7"/>
        <v>109.79999999999995</v>
      </c>
      <c r="J67" s="9">
        <f t="shared" si="4"/>
        <v>12056.03999999999</v>
      </c>
      <c r="K67" s="9">
        <f t="shared" si="8"/>
        <v>10.427350427350424</v>
      </c>
      <c r="L67" s="9">
        <f>SUM($H$13:H67)</f>
        <v>812.59999999999957</v>
      </c>
      <c r="M67" s="13">
        <f>SUM($J$13:J67)/D67</f>
        <v>26493.638545454549</v>
      </c>
      <c r="N67" s="13">
        <f>SUM($I$13:I67)/D67</f>
        <v>136.84727272727275</v>
      </c>
      <c r="O67" s="13">
        <f>SUM($K$13:K67)/D67</f>
        <v>13.976973586311754</v>
      </c>
      <c r="P67" s="13">
        <f>SUM($H$13:H67)/N67</f>
        <v>5.9380065368160881</v>
      </c>
    </row>
    <row r="68" spans="3:16" x14ac:dyDescent="0.4">
      <c r="D68" s="2">
        <v>56</v>
      </c>
      <c r="G68" s="14">
        <f t="shared" si="5"/>
        <v>1133</v>
      </c>
      <c r="H68" s="8"/>
      <c r="I68" s="9"/>
      <c r="J68" s="9"/>
      <c r="K68" s="9"/>
      <c r="M68" s="9"/>
      <c r="N68" s="9"/>
      <c r="O68" s="9"/>
      <c r="P68" s="9"/>
    </row>
    <row r="69" spans="3:16" x14ac:dyDescent="0.4">
      <c r="F69" s="11" t="s">
        <v>35</v>
      </c>
      <c r="G69" s="14">
        <f t="shared" si="5"/>
        <v>899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69"/>
  <sheetViews>
    <sheetView topLeftCell="A43" zoomScale="80" zoomScaleNormal="80" workbookViewId="0">
      <selection activeCell="P43" sqref="P1:P1048576"/>
    </sheetView>
  </sheetViews>
  <sheetFormatPr defaultRowHeight="13.15" x14ac:dyDescent="0.4"/>
  <cols>
    <col min="1" max="1" width="9.06640625" style="2"/>
    <col min="2" max="2" width="9.1328125" style="2" bestFit="1" customWidth="1"/>
    <col min="3" max="3" width="9.06640625" style="2"/>
    <col min="4" max="5" width="9.1328125" style="2" bestFit="1" customWidth="1"/>
    <col min="6" max="6" width="9.1328125" style="2" customWidth="1"/>
    <col min="7" max="7" width="9.06640625" style="2"/>
    <col min="8" max="8" width="6.9296875" style="2" bestFit="1" customWidth="1"/>
    <col min="9" max="9" width="10.06640625" style="2" customWidth="1"/>
    <col min="10" max="10" width="9.1328125" style="2" bestFit="1" customWidth="1"/>
    <col min="11" max="11" width="9.6640625" style="2" bestFit="1" customWidth="1"/>
    <col min="12" max="12" width="8.9296875" style="2" bestFit="1" customWidth="1"/>
    <col min="13" max="13" width="8.796875" style="2" bestFit="1" customWidth="1"/>
    <col min="14" max="15" width="9.1328125" style="2" bestFit="1" customWidth="1"/>
    <col min="16" max="16" width="9.1328125" style="27" bestFit="1" customWidth="1"/>
    <col min="17" max="17" width="9.1328125" style="2" bestFit="1" customWidth="1"/>
    <col min="18" max="16384" width="9.06640625" style="2"/>
  </cols>
  <sheetData>
    <row r="5" spans="2:17" x14ac:dyDescent="0.4">
      <c r="G5" s="17" t="s">
        <v>29</v>
      </c>
      <c r="H5" s="17">
        <v>0.3</v>
      </c>
    </row>
    <row r="6" spans="2:17" x14ac:dyDescent="0.4">
      <c r="B6" s="2" t="s">
        <v>19</v>
      </c>
      <c r="C6" s="2" t="s">
        <v>18</v>
      </c>
      <c r="D6" s="2" t="s">
        <v>17</v>
      </c>
      <c r="E6" s="3" t="s">
        <v>20</v>
      </c>
      <c r="G6" s="5" t="s">
        <v>37</v>
      </c>
      <c r="H6" s="5" t="s">
        <v>23</v>
      </c>
      <c r="I6" s="5" t="s">
        <v>33</v>
      </c>
      <c r="J6" s="5" t="s">
        <v>24</v>
      </c>
      <c r="K6" s="5" t="s">
        <v>25</v>
      </c>
      <c r="L6" s="5" t="s">
        <v>26</v>
      </c>
      <c r="M6" s="5" t="s">
        <v>36</v>
      </c>
      <c r="N6" s="5" t="s">
        <v>30</v>
      </c>
      <c r="O6" s="5" t="s">
        <v>28</v>
      </c>
      <c r="P6" s="28" t="s">
        <v>31</v>
      </c>
      <c r="Q6" s="5" t="s">
        <v>34</v>
      </c>
    </row>
    <row r="7" spans="2:17" x14ac:dyDescent="0.4">
      <c r="D7" s="2">
        <v>0</v>
      </c>
      <c r="F7" s="7"/>
      <c r="G7" s="2">
        <v>783</v>
      </c>
    </row>
    <row r="8" spans="2:17" ht="14.25" x14ac:dyDescent="0.45">
      <c r="C8" s="3" t="s">
        <v>0</v>
      </c>
      <c r="D8" s="2">
        <v>1</v>
      </c>
      <c r="E8" s="2">
        <v>779</v>
      </c>
      <c r="G8" s="15">
        <f t="shared" ref="G8:G39" si="0">$H$5*E8+(1-$H$5)*G7</f>
        <v>781.8</v>
      </c>
      <c r="H8" s="9">
        <f>G7</f>
        <v>783</v>
      </c>
      <c r="I8" s="8">
        <f t="shared" ref="I8:I39" si="1">E8-H8</f>
        <v>-4</v>
      </c>
      <c r="J8" s="9">
        <f t="shared" ref="J8:J39" si="2">ABS(E8-H8)</f>
        <v>4</v>
      </c>
      <c r="K8" s="9">
        <f t="shared" ref="K8:K67" si="3">J8^2</f>
        <v>16</v>
      </c>
      <c r="L8" s="9">
        <f t="shared" ref="L8:L39" si="4">(J8/E8)</f>
        <v>5.1347881899871627E-3</v>
      </c>
      <c r="M8" s="9">
        <f>SUM($I8:I$8)</f>
        <v>-4</v>
      </c>
      <c r="N8" s="9">
        <f>SUM($K8:K$8)/D8</f>
        <v>16</v>
      </c>
      <c r="O8" s="9">
        <f>SUM($J8:J$8)/D8</f>
        <v>4</v>
      </c>
      <c r="P8" s="27">
        <f>SUM($L8:L$8)/D8</f>
        <v>5.1347881899871627E-3</v>
      </c>
      <c r="Q8" s="9">
        <f>SUM($I8:I$8)/O8</f>
        <v>-1</v>
      </c>
    </row>
    <row r="9" spans="2:17" ht="14.25" x14ac:dyDescent="0.45">
      <c r="C9" s="3" t="s">
        <v>1</v>
      </c>
      <c r="D9" s="2">
        <v>2</v>
      </c>
      <c r="E9" s="2">
        <v>802</v>
      </c>
      <c r="G9" s="15">
        <f t="shared" si="0"/>
        <v>787.8599999999999</v>
      </c>
      <c r="H9" s="9">
        <f t="shared" ref="H9:H67" si="5">G8</f>
        <v>781.8</v>
      </c>
      <c r="I9" s="8">
        <f t="shared" si="1"/>
        <v>20.200000000000045</v>
      </c>
      <c r="J9" s="9">
        <f t="shared" si="2"/>
        <v>20.200000000000045</v>
      </c>
      <c r="K9" s="9">
        <f t="shared" si="3"/>
        <v>408.04000000000184</v>
      </c>
      <c r="L9" s="9">
        <f t="shared" si="4"/>
        <v>2.5187032418952676E-2</v>
      </c>
      <c r="M9" s="9">
        <f>SUM($I$8:I9)</f>
        <v>16.200000000000045</v>
      </c>
      <c r="N9" s="9">
        <f>SUM($K$8:K9)/D9</f>
        <v>212.02000000000092</v>
      </c>
      <c r="O9" s="9">
        <f>SUM($J$8:J9)/D9</f>
        <v>12.100000000000023</v>
      </c>
      <c r="P9" s="27">
        <f>SUM($L$8:L9)/D9</f>
        <v>1.5160910304469919E-2</v>
      </c>
      <c r="Q9" s="9">
        <f>SUM($I$8:I9)/O9</f>
        <v>1.3388429752066129</v>
      </c>
    </row>
    <row r="10" spans="2:17" ht="14.25" x14ac:dyDescent="0.45">
      <c r="C10" s="3" t="s">
        <v>2</v>
      </c>
      <c r="D10" s="2">
        <v>3</v>
      </c>
      <c r="E10" s="2">
        <v>818</v>
      </c>
      <c r="G10" s="15">
        <f t="shared" si="0"/>
        <v>796.90199999999982</v>
      </c>
      <c r="H10" s="9">
        <f t="shared" si="5"/>
        <v>787.8599999999999</v>
      </c>
      <c r="I10" s="8">
        <f t="shared" si="1"/>
        <v>30.1400000000001</v>
      </c>
      <c r="J10" s="9">
        <f t="shared" si="2"/>
        <v>30.1400000000001</v>
      </c>
      <c r="K10" s="9">
        <f t="shared" si="3"/>
        <v>908.41960000000608</v>
      </c>
      <c r="L10" s="9">
        <f t="shared" si="4"/>
        <v>3.6845965770171268E-2</v>
      </c>
      <c r="M10" s="9">
        <f>SUM($I$8:I10)</f>
        <v>46.340000000000146</v>
      </c>
      <c r="N10" s="9">
        <f>SUM($K$8:K10)/D10</f>
        <v>444.15320000000264</v>
      </c>
      <c r="O10" s="9">
        <f>SUM($J$8:J10)/D10</f>
        <v>18.113333333333383</v>
      </c>
      <c r="P10" s="27">
        <f>SUM($L$8:L10)/D10</f>
        <v>2.2389262126370369E-2</v>
      </c>
      <c r="Q10" s="9">
        <f>SUM($I$8:I10)/O10</f>
        <v>2.5583364004416644</v>
      </c>
    </row>
    <row r="11" spans="2:17" ht="14.25" x14ac:dyDescent="0.45">
      <c r="C11" s="3" t="s">
        <v>3</v>
      </c>
      <c r="D11" s="2">
        <v>4</v>
      </c>
      <c r="E11" s="2">
        <v>888</v>
      </c>
      <c r="G11" s="15">
        <f t="shared" si="0"/>
        <v>824.23139999999978</v>
      </c>
      <c r="H11" s="9">
        <f t="shared" si="5"/>
        <v>796.90199999999982</v>
      </c>
      <c r="I11" s="8">
        <f t="shared" si="1"/>
        <v>91.098000000000184</v>
      </c>
      <c r="J11" s="9">
        <f t="shared" si="2"/>
        <v>91.098000000000184</v>
      </c>
      <c r="K11" s="9">
        <f t="shared" si="3"/>
        <v>8298.8456040000328</v>
      </c>
      <c r="L11" s="9">
        <f t="shared" si="4"/>
        <v>0.10258783783783805</v>
      </c>
      <c r="M11" s="9">
        <f>SUM($I$8:I11)</f>
        <v>137.43800000000033</v>
      </c>
      <c r="N11" s="9">
        <f>SUM($K$8:K11)/D11</f>
        <v>2407.8263010000101</v>
      </c>
      <c r="O11" s="9">
        <f>SUM($J$8:J11)/D11</f>
        <v>36.359500000000082</v>
      </c>
      <c r="P11" s="27">
        <f>SUM($L$8:L11)/D11</f>
        <v>4.2438906054237294E-2</v>
      </c>
      <c r="Q11" s="9">
        <f>SUM($I$8:I11)/O11</f>
        <v>3.7799749721530831</v>
      </c>
    </row>
    <row r="12" spans="2:17" ht="14.25" x14ac:dyDescent="0.45">
      <c r="C12" s="3" t="s">
        <v>4</v>
      </c>
      <c r="D12" s="2">
        <v>5</v>
      </c>
      <c r="E12" s="2">
        <v>898</v>
      </c>
      <c r="G12" s="15">
        <f t="shared" si="0"/>
        <v>846.36197999999979</v>
      </c>
      <c r="H12" s="9">
        <f t="shared" si="5"/>
        <v>824.23139999999978</v>
      </c>
      <c r="I12" s="8">
        <f t="shared" si="1"/>
        <v>73.76860000000022</v>
      </c>
      <c r="J12" s="9">
        <f t="shared" si="2"/>
        <v>73.76860000000022</v>
      </c>
      <c r="K12" s="9">
        <f t="shared" si="3"/>
        <v>5441.8063459600326</v>
      </c>
      <c r="L12" s="9">
        <f t="shared" si="4"/>
        <v>8.2147661469933436E-2</v>
      </c>
      <c r="M12" s="9">
        <f>SUM($I$8:I12)</f>
        <v>211.20660000000055</v>
      </c>
      <c r="N12" s="9">
        <f>SUM($K$8:K12)/D12</f>
        <v>3014.6223099920144</v>
      </c>
      <c r="O12" s="9">
        <f>SUM($J$8:J12)/D12</f>
        <v>43.84132000000011</v>
      </c>
      <c r="P12" s="27">
        <f>SUM($L$8:L12)/D12</f>
        <v>5.0380657137376515E-2</v>
      </c>
      <c r="Q12" s="9">
        <f>SUM($I$8:I12)/O12</f>
        <v>4.8175237424420621</v>
      </c>
    </row>
    <row r="13" spans="2:17" ht="14.25" x14ac:dyDescent="0.45">
      <c r="B13" s="2">
        <v>2006</v>
      </c>
      <c r="C13" s="3" t="s">
        <v>5</v>
      </c>
      <c r="D13" s="2">
        <v>6</v>
      </c>
      <c r="E13" s="2">
        <v>902</v>
      </c>
      <c r="G13" s="15">
        <f t="shared" si="0"/>
        <v>863.05338599999982</v>
      </c>
      <c r="H13" s="9">
        <f t="shared" si="5"/>
        <v>846.36197999999979</v>
      </c>
      <c r="I13" s="8">
        <f t="shared" si="1"/>
        <v>55.638020000000211</v>
      </c>
      <c r="J13" s="9">
        <f t="shared" si="2"/>
        <v>55.638020000000211</v>
      </c>
      <c r="K13" s="9">
        <f t="shared" si="3"/>
        <v>3095.5892695204234</v>
      </c>
      <c r="L13" s="9">
        <f t="shared" si="4"/>
        <v>6.1682949002217526E-2</v>
      </c>
      <c r="M13" s="9">
        <f>SUM($I$8:I13)</f>
        <v>266.84462000000076</v>
      </c>
      <c r="N13" s="9">
        <f>SUM($K$8:K13)/D13</f>
        <v>3028.116803246749</v>
      </c>
      <c r="O13" s="9">
        <f>SUM($J$8:J13)/D13</f>
        <v>45.807436666666796</v>
      </c>
      <c r="P13" s="27">
        <f>SUM($L$8:L13)/D13</f>
        <v>5.2264372448183355E-2</v>
      </c>
      <c r="Q13" s="9">
        <f>SUM($I$8:I13)/O13</f>
        <v>5.825355868344813</v>
      </c>
    </row>
    <row r="14" spans="2:17" ht="14.25" x14ac:dyDescent="0.45">
      <c r="C14" s="3" t="s">
        <v>6</v>
      </c>
      <c r="D14" s="2">
        <v>7</v>
      </c>
      <c r="E14" s="2">
        <v>916</v>
      </c>
      <c r="G14" s="15">
        <f t="shared" si="0"/>
        <v>878.9373701999998</v>
      </c>
      <c r="H14" s="9">
        <f t="shared" si="5"/>
        <v>863.05338599999982</v>
      </c>
      <c r="I14" s="8">
        <f t="shared" si="1"/>
        <v>52.946614000000181</v>
      </c>
      <c r="J14" s="9">
        <f t="shared" si="2"/>
        <v>52.946614000000181</v>
      </c>
      <c r="K14" s="9">
        <f t="shared" si="3"/>
        <v>2803.3439340650152</v>
      </c>
      <c r="L14" s="9">
        <f t="shared" si="4"/>
        <v>5.7801980349345174E-2</v>
      </c>
      <c r="M14" s="9">
        <f>SUM($I$8:I14)</f>
        <v>319.79123400000094</v>
      </c>
      <c r="N14" s="9">
        <f>SUM($K$8:K14)/D14</f>
        <v>2996.0063933636443</v>
      </c>
      <c r="O14" s="9">
        <f>SUM($J$8:J14)/D14</f>
        <v>46.827319142857277</v>
      </c>
      <c r="P14" s="27">
        <f>SUM($L$8:L14)/D14</f>
        <v>5.3055459291206475E-2</v>
      </c>
      <c r="Q14" s="9">
        <f>SUM($I$8:I14)/O14</f>
        <v>6.8291595558653659</v>
      </c>
    </row>
    <row r="15" spans="2:17" ht="14.25" x14ac:dyDescent="0.45">
      <c r="C15" s="3" t="s">
        <v>7</v>
      </c>
      <c r="D15" s="2">
        <v>8</v>
      </c>
      <c r="E15" s="2">
        <v>708</v>
      </c>
      <c r="G15" s="15">
        <f t="shared" si="0"/>
        <v>827.65615913999977</v>
      </c>
      <c r="H15" s="9">
        <f t="shared" si="5"/>
        <v>878.9373701999998</v>
      </c>
      <c r="I15" s="8">
        <f t="shared" si="1"/>
        <v>-170.9373701999998</v>
      </c>
      <c r="J15" s="9">
        <f t="shared" si="2"/>
        <v>170.9373701999998</v>
      </c>
      <c r="K15" s="9">
        <f t="shared" si="3"/>
        <v>29219.584530891781</v>
      </c>
      <c r="L15" s="9">
        <f t="shared" si="4"/>
        <v>0.24143696355932176</v>
      </c>
      <c r="M15" s="9">
        <f>SUM($I$8:I15)</f>
        <v>148.85386380000114</v>
      </c>
      <c r="N15" s="9">
        <f>SUM($K$8:K15)/D15</f>
        <v>6273.9536605546618</v>
      </c>
      <c r="O15" s="9">
        <f>SUM($J$8:J15)/D15</f>
        <v>62.341075525000093</v>
      </c>
      <c r="P15" s="27">
        <f>SUM($L$8:L15)/D15</f>
        <v>7.6603147324720886E-2</v>
      </c>
      <c r="Q15" s="9">
        <f>SUM($I$8:I15)/O15</f>
        <v>2.3877333290521685</v>
      </c>
    </row>
    <row r="16" spans="2:17" ht="14.25" x14ac:dyDescent="0.45">
      <c r="C16" s="3" t="s">
        <v>8</v>
      </c>
      <c r="D16" s="2">
        <v>9</v>
      </c>
      <c r="E16" s="2">
        <v>695</v>
      </c>
      <c r="G16" s="15">
        <f t="shared" si="0"/>
        <v>787.85931139799982</v>
      </c>
      <c r="H16" s="9">
        <f t="shared" si="5"/>
        <v>827.65615913999977</v>
      </c>
      <c r="I16" s="8">
        <f t="shared" si="1"/>
        <v>-132.65615913999977</v>
      </c>
      <c r="J16" s="9">
        <f t="shared" si="2"/>
        <v>132.65615913999977</v>
      </c>
      <c r="K16" s="9">
        <f t="shared" si="3"/>
        <v>17597.656557776943</v>
      </c>
      <c r="L16" s="9">
        <f t="shared" si="4"/>
        <v>0.19087217142446011</v>
      </c>
      <c r="M16" s="9">
        <f>SUM($I$8:I16)</f>
        <v>16.197704660001364</v>
      </c>
      <c r="N16" s="9">
        <f>SUM($K$8:K16)/D16</f>
        <v>7532.1428713571386</v>
      </c>
      <c r="O16" s="9">
        <f>SUM($J$8:J16)/D16</f>
        <v>70.153862593333386</v>
      </c>
      <c r="P16" s="27">
        <f>SUM($L$8:L16)/D16</f>
        <v>8.9299705558025244E-2</v>
      </c>
      <c r="Q16" s="9">
        <f>SUM($I$8:I16)/O16</f>
        <v>0.23088827986415972</v>
      </c>
    </row>
    <row r="17" spans="2:17" ht="14.25" x14ac:dyDescent="0.45">
      <c r="C17" s="3" t="s">
        <v>9</v>
      </c>
      <c r="D17" s="2">
        <v>10</v>
      </c>
      <c r="E17" s="2">
        <v>708</v>
      </c>
      <c r="G17" s="15">
        <f t="shared" si="0"/>
        <v>763.90151797859983</v>
      </c>
      <c r="H17" s="9">
        <f t="shared" si="5"/>
        <v>787.85931139799982</v>
      </c>
      <c r="I17" s="8">
        <f t="shared" si="1"/>
        <v>-79.859311397999818</v>
      </c>
      <c r="J17" s="9">
        <f t="shared" si="2"/>
        <v>79.859311397999818</v>
      </c>
      <c r="K17" s="9">
        <f t="shared" si="3"/>
        <v>6377.5096169627041</v>
      </c>
      <c r="L17" s="9">
        <f t="shared" si="4"/>
        <v>0.11279563756779636</v>
      </c>
      <c r="M17" s="9">
        <f>SUM($I$8:I17)</f>
        <v>-63.661606737998454</v>
      </c>
      <c r="N17" s="9">
        <f>SUM($K$8:K17)/D17</f>
        <v>7416.6795459176956</v>
      </c>
      <c r="O17" s="9">
        <f>SUM($J$8:J17)/D17</f>
        <v>71.124407473800034</v>
      </c>
      <c r="P17" s="27">
        <f>SUM($L$8:L17)/D17</f>
        <v>9.1649298759002351E-2</v>
      </c>
      <c r="Q17" s="9">
        <f>SUM($I$8:I17)/O17</f>
        <v>-0.89507398372983793</v>
      </c>
    </row>
    <row r="18" spans="2:17" ht="14.25" x14ac:dyDescent="0.45">
      <c r="C18" s="3" t="s">
        <v>10</v>
      </c>
      <c r="D18" s="2">
        <v>11</v>
      </c>
      <c r="E18" s="2">
        <v>716</v>
      </c>
      <c r="G18" s="15">
        <f t="shared" si="0"/>
        <v>749.53106258501975</v>
      </c>
      <c r="H18" s="9">
        <f t="shared" si="5"/>
        <v>763.90151797859983</v>
      </c>
      <c r="I18" s="8">
        <f t="shared" si="1"/>
        <v>-47.901517978599827</v>
      </c>
      <c r="J18" s="9">
        <f t="shared" si="2"/>
        <v>47.901517978599827</v>
      </c>
      <c r="K18" s="9">
        <f t="shared" si="3"/>
        <v>2294.5554246541224</v>
      </c>
      <c r="L18" s="9">
        <f t="shared" si="4"/>
        <v>6.6901561422625461E-2</v>
      </c>
      <c r="M18" s="9">
        <f>SUM($I$8:I18)</f>
        <v>-111.56312471659828</v>
      </c>
      <c r="N18" s="9">
        <f>SUM($K$8:K18)/D18</f>
        <v>6951.0318985300983</v>
      </c>
      <c r="O18" s="9">
        <f>SUM($J$8:J18)/D18</f>
        <v>69.013235701509103</v>
      </c>
      <c r="P18" s="27">
        <f>SUM($L$8:L18)/D18</f>
        <v>8.9399504455695361E-2</v>
      </c>
      <c r="Q18" s="9">
        <f>SUM($I$8:I18)/O18</f>
        <v>-1.6165467910984899</v>
      </c>
    </row>
    <row r="19" spans="2:17" ht="14.25" x14ac:dyDescent="0.45">
      <c r="C19" s="3" t="s">
        <v>11</v>
      </c>
      <c r="D19" s="2">
        <v>12</v>
      </c>
      <c r="E19" s="2">
        <v>784</v>
      </c>
      <c r="G19" s="15">
        <f t="shared" si="0"/>
        <v>759.87174380951387</v>
      </c>
      <c r="H19" s="9">
        <f t="shared" si="5"/>
        <v>749.53106258501975</v>
      </c>
      <c r="I19" s="8">
        <f t="shared" si="1"/>
        <v>34.468937414980246</v>
      </c>
      <c r="J19" s="9">
        <f t="shared" si="2"/>
        <v>34.468937414980246</v>
      </c>
      <c r="K19" s="9">
        <f t="shared" si="3"/>
        <v>1188.1076465178251</v>
      </c>
      <c r="L19" s="9">
        <f t="shared" si="4"/>
        <v>4.3965481396658478E-2</v>
      </c>
      <c r="M19" s="9">
        <f>SUM($I$8:I19)</f>
        <v>-77.094187301618035</v>
      </c>
      <c r="N19" s="9">
        <f>SUM($K$8:K19)/D19</f>
        <v>6470.7882108624081</v>
      </c>
      <c r="O19" s="9">
        <f>SUM($J$8:J19)/D19</f>
        <v>66.134544177631696</v>
      </c>
      <c r="P19" s="27">
        <f>SUM($L$8:L19)/D19</f>
        <v>8.5613335867442297E-2</v>
      </c>
      <c r="Q19" s="9">
        <f>SUM($I$8:I19)/O19</f>
        <v>-1.1657173759986865</v>
      </c>
    </row>
    <row r="20" spans="2:17" ht="14.25" x14ac:dyDescent="0.45">
      <c r="C20" s="3" t="s">
        <v>0</v>
      </c>
      <c r="D20" s="2">
        <v>13</v>
      </c>
      <c r="E20" s="2">
        <v>845</v>
      </c>
      <c r="G20" s="15">
        <f t="shared" si="0"/>
        <v>785.41022066665971</v>
      </c>
      <c r="H20" s="9">
        <f t="shared" si="5"/>
        <v>759.87174380951387</v>
      </c>
      <c r="I20" s="8">
        <f t="shared" si="1"/>
        <v>85.128256190486127</v>
      </c>
      <c r="J20" s="9">
        <f t="shared" si="2"/>
        <v>85.128256190486127</v>
      </c>
      <c r="K20" s="9">
        <f t="shared" si="3"/>
        <v>7246.8200020330396</v>
      </c>
      <c r="L20" s="9">
        <f t="shared" si="4"/>
        <v>0.10074349845027944</v>
      </c>
      <c r="M20" s="9">
        <f>SUM($I$8:I20)</f>
        <v>8.0340688888680916</v>
      </c>
      <c r="N20" s="9">
        <f>SUM($K$8:K20)/D20</f>
        <v>6530.4829640293801</v>
      </c>
      <c r="O20" s="9">
        <f>SUM($J$8:J20)/D20</f>
        <v>67.595598947851272</v>
      </c>
      <c r="P20" s="27">
        <f>SUM($L$8:L20)/D20</f>
        <v>8.6777194527660542E-2</v>
      </c>
      <c r="Q20" s="9">
        <f>SUM($I$8:I20)/O20</f>
        <v>0.11885491088060665</v>
      </c>
    </row>
    <row r="21" spans="2:17" ht="14.25" x14ac:dyDescent="0.45">
      <c r="C21" s="3" t="s">
        <v>1</v>
      </c>
      <c r="D21" s="2">
        <v>14</v>
      </c>
      <c r="E21" s="2">
        <v>739</v>
      </c>
      <c r="G21" s="15">
        <f t="shared" si="0"/>
        <v>771.48715446666165</v>
      </c>
      <c r="H21" s="9">
        <f t="shared" si="5"/>
        <v>785.41022066665971</v>
      </c>
      <c r="I21" s="8">
        <f t="shared" si="1"/>
        <v>-46.410220666659711</v>
      </c>
      <c r="J21" s="9">
        <f t="shared" si="2"/>
        <v>46.410220666659711</v>
      </c>
      <c r="K21" s="9">
        <f t="shared" si="3"/>
        <v>2153.9085823280484</v>
      </c>
      <c r="L21" s="9">
        <f t="shared" si="4"/>
        <v>6.2801381145682969E-2</v>
      </c>
      <c r="M21" s="9">
        <f>SUM($I$8:I21)</f>
        <v>-38.37615177779162</v>
      </c>
      <c r="N21" s="9">
        <f>SUM($K$8:K21)/D21</f>
        <v>6217.8705081935705</v>
      </c>
      <c r="O21" s="9">
        <f>SUM($J$8:J21)/D21</f>
        <v>66.082357642051875</v>
      </c>
      <c r="P21" s="27">
        <f>SUM($L$8:L21)/D21</f>
        <v>8.5064636428947862E-2</v>
      </c>
      <c r="Q21" s="9">
        <f>SUM($I$8:I21)/O21</f>
        <v>-0.58073218249360314</v>
      </c>
    </row>
    <row r="22" spans="2:17" ht="14.25" x14ac:dyDescent="0.45">
      <c r="C22" s="3" t="s">
        <v>2</v>
      </c>
      <c r="D22" s="2">
        <v>15</v>
      </c>
      <c r="E22" s="2">
        <v>871</v>
      </c>
      <c r="G22" s="15">
        <f t="shared" si="0"/>
        <v>801.34100812666316</v>
      </c>
      <c r="H22" s="9">
        <f t="shared" si="5"/>
        <v>771.48715446666165</v>
      </c>
      <c r="I22" s="8">
        <f t="shared" si="1"/>
        <v>99.51284553333835</v>
      </c>
      <c r="J22" s="9">
        <f t="shared" si="2"/>
        <v>99.51284553333835</v>
      </c>
      <c r="K22" s="9">
        <f t="shared" si="3"/>
        <v>9902.8064261420586</v>
      </c>
      <c r="L22" s="9">
        <f t="shared" si="4"/>
        <v>0.11425125778798892</v>
      </c>
      <c r="M22" s="9">
        <f>SUM($I$8:I22)</f>
        <v>61.13669375554673</v>
      </c>
      <c r="N22" s="9">
        <f>SUM($K$8:K22)/D22</f>
        <v>6463.5329027234693</v>
      </c>
      <c r="O22" s="9">
        <f>SUM($J$8:J22)/D22</f>
        <v>68.311056834804305</v>
      </c>
      <c r="P22" s="27">
        <f>SUM($L$8:L22)/D22</f>
        <v>8.701041118621726E-2</v>
      </c>
      <c r="Q22" s="9">
        <f>SUM($I$8:I22)/O22</f>
        <v>0.89497508292680583</v>
      </c>
    </row>
    <row r="23" spans="2:17" ht="14.25" x14ac:dyDescent="0.45">
      <c r="C23" s="3" t="s">
        <v>3</v>
      </c>
      <c r="D23" s="2">
        <v>16</v>
      </c>
      <c r="E23" s="2">
        <v>927</v>
      </c>
      <c r="G23" s="15">
        <f t="shared" si="0"/>
        <v>839.03870568866409</v>
      </c>
      <c r="H23" s="9">
        <f t="shared" si="5"/>
        <v>801.34100812666316</v>
      </c>
      <c r="I23" s="8">
        <f t="shared" si="1"/>
        <v>125.65899187333684</v>
      </c>
      <c r="J23" s="9">
        <f t="shared" si="2"/>
        <v>125.65899187333684</v>
      </c>
      <c r="K23" s="9">
        <f t="shared" si="3"/>
        <v>15790.182238623334</v>
      </c>
      <c r="L23" s="9">
        <f t="shared" si="4"/>
        <v>0.13555446804027707</v>
      </c>
      <c r="M23" s="9">
        <f>SUM($I$8:I23)</f>
        <v>186.79568562888358</v>
      </c>
      <c r="N23" s="9">
        <f>SUM($K$8:K23)/D23</f>
        <v>7046.4484862172112</v>
      </c>
      <c r="O23" s="9">
        <f>SUM($J$8:J23)/D23</f>
        <v>71.89530277471259</v>
      </c>
      <c r="P23" s="27">
        <f>SUM($L$8:L23)/D23</f>
        <v>9.0044414739595999E-2</v>
      </c>
      <c r="Q23" s="9">
        <f>SUM($I$8:I23)/O23</f>
        <v>2.5981625839203555</v>
      </c>
    </row>
    <row r="24" spans="2:17" ht="14.25" x14ac:dyDescent="0.45">
      <c r="C24" s="3" t="s">
        <v>4</v>
      </c>
      <c r="D24" s="2">
        <v>17</v>
      </c>
      <c r="E24" s="2">
        <v>1133</v>
      </c>
      <c r="G24" s="15">
        <f t="shared" si="0"/>
        <v>927.22709398206484</v>
      </c>
      <c r="H24" s="9">
        <f t="shared" si="5"/>
        <v>839.03870568866409</v>
      </c>
      <c r="I24" s="8">
        <f t="shared" si="1"/>
        <v>293.96129431133591</v>
      </c>
      <c r="J24" s="9">
        <f t="shared" si="2"/>
        <v>293.96129431133591</v>
      </c>
      <c r="K24" s="9">
        <f t="shared" si="3"/>
        <v>86413.242553195843</v>
      </c>
      <c r="L24" s="9">
        <f t="shared" si="4"/>
        <v>0.25945392260488603</v>
      </c>
      <c r="M24" s="9">
        <f>SUM($I$8:I24)</f>
        <v>480.75697994021948</v>
      </c>
      <c r="N24" s="9">
        <f>SUM($K$8:K24)/D24</f>
        <v>11715.083431333602</v>
      </c>
      <c r="O24" s="9">
        <f>SUM($J$8:J24)/D24</f>
        <v>84.958008159219844</v>
      </c>
      <c r="P24" s="27">
        <f>SUM($L$8:L24)/D24</f>
        <v>0.10000967990814247</v>
      </c>
      <c r="Q24" s="9">
        <f>SUM($I$8:I24)/O24</f>
        <v>5.6587600198822061</v>
      </c>
    </row>
    <row r="25" spans="2:17" ht="14.25" x14ac:dyDescent="0.45">
      <c r="B25" s="2">
        <v>2007</v>
      </c>
      <c r="C25" s="3" t="s">
        <v>5</v>
      </c>
      <c r="D25" s="2">
        <v>18</v>
      </c>
      <c r="E25" s="2">
        <v>1124</v>
      </c>
      <c r="G25" s="15">
        <f t="shared" si="0"/>
        <v>986.25896578744528</v>
      </c>
      <c r="H25" s="9">
        <f t="shared" si="5"/>
        <v>927.22709398206484</v>
      </c>
      <c r="I25" s="8">
        <f t="shared" si="1"/>
        <v>196.77290601793516</v>
      </c>
      <c r="J25" s="9">
        <f t="shared" si="2"/>
        <v>196.77290601793516</v>
      </c>
      <c r="K25" s="9">
        <f t="shared" si="3"/>
        <v>38719.57654274314</v>
      </c>
      <c r="L25" s="9">
        <f t="shared" si="4"/>
        <v>0.17506486300528037</v>
      </c>
      <c r="M25" s="9">
        <f>SUM($I$8:I25)</f>
        <v>677.52988595815464</v>
      </c>
      <c r="N25" s="9">
        <f>SUM($K$8:K25)/D25</f>
        <v>13215.333048634131</v>
      </c>
      <c r="O25" s="9">
        <f>SUM($J$8:J25)/D25</f>
        <v>91.169946929148466</v>
      </c>
      <c r="P25" s="27">
        <f>SUM($L$8:L25)/D25</f>
        <v>0.10417941230242792</v>
      </c>
      <c r="Q25" s="9">
        <f>SUM($I$8:I25)/O25</f>
        <v>7.4315046655087791</v>
      </c>
    </row>
    <row r="26" spans="2:17" ht="14.25" x14ac:dyDescent="0.45">
      <c r="C26" s="3" t="s">
        <v>6</v>
      </c>
      <c r="D26" s="2">
        <v>19</v>
      </c>
      <c r="E26" s="2">
        <v>1056</v>
      </c>
      <c r="G26" s="15">
        <f t="shared" si="0"/>
        <v>1007.1812760512116</v>
      </c>
      <c r="H26" s="9">
        <f t="shared" si="5"/>
        <v>986.25896578744528</v>
      </c>
      <c r="I26" s="8">
        <f t="shared" si="1"/>
        <v>69.741034212554723</v>
      </c>
      <c r="J26" s="9">
        <f t="shared" si="2"/>
        <v>69.741034212554723</v>
      </c>
      <c r="K26" s="9">
        <f t="shared" si="3"/>
        <v>4863.8118530367283</v>
      </c>
      <c r="L26" s="9">
        <f t="shared" si="4"/>
        <v>6.6042646034616209E-2</v>
      </c>
      <c r="M26" s="9">
        <f>SUM($I$8:I26)</f>
        <v>747.27092017070936</v>
      </c>
      <c r="N26" s="9">
        <f>SUM($K$8:K26)/D26</f>
        <v>12775.779301497425</v>
      </c>
      <c r="O26" s="9">
        <f>SUM($J$8:J26)/D26</f>
        <v>90.042109417748804</v>
      </c>
      <c r="P26" s="27">
        <f>SUM($L$8:L26)/D26</f>
        <v>0.10217221407780624</v>
      </c>
      <c r="Q26" s="9">
        <f>SUM($I$8:I26)/O26</f>
        <v>8.2991272084015595</v>
      </c>
    </row>
    <row r="27" spans="2:17" ht="14.25" x14ac:dyDescent="0.45">
      <c r="C27" s="3" t="s">
        <v>7</v>
      </c>
      <c r="D27" s="2">
        <v>20</v>
      </c>
      <c r="E27" s="2">
        <v>889</v>
      </c>
      <c r="G27" s="15">
        <f t="shared" si="0"/>
        <v>971.72689323584814</v>
      </c>
      <c r="H27" s="9">
        <f t="shared" si="5"/>
        <v>1007.1812760512116</v>
      </c>
      <c r="I27" s="8">
        <f t="shared" si="1"/>
        <v>-118.18127605121163</v>
      </c>
      <c r="J27" s="9">
        <f t="shared" si="2"/>
        <v>118.18127605121163</v>
      </c>
      <c r="K27" s="9">
        <f t="shared" si="3"/>
        <v>13966.814009092686</v>
      </c>
      <c r="L27" s="9">
        <f t="shared" si="4"/>
        <v>0.13293731839281397</v>
      </c>
      <c r="M27" s="9">
        <f>SUM($I$8:I27)</f>
        <v>629.08964411949773</v>
      </c>
      <c r="N27" s="9">
        <f>SUM($K$8:K27)/D27</f>
        <v>12835.331036877189</v>
      </c>
      <c r="O27" s="9">
        <f>SUM($J$8:J27)/D27</f>
        <v>91.449067749421943</v>
      </c>
      <c r="P27" s="27">
        <f>SUM($L$8:L27)/D27</f>
        <v>0.10371046929355662</v>
      </c>
      <c r="Q27" s="9">
        <f>SUM($I$8:I27)/O27</f>
        <v>6.8791258303830469</v>
      </c>
    </row>
    <row r="28" spans="2:17" ht="14.25" x14ac:dyDescent="0.45">
      <c r="C28" s="3" t="s">
        <v>8</v>
      </c>
      <c r="D28" s="2">
        <v>21</v>
      </c>
      <c r="E28" s="2">
        <v>857</v>
      </c>
      <c r="G28" s="15">
        <f t="shared" si="0"/>
        <v>937.30882526509367</v>
      </c>
      <c r="H28" s="9">
        <f t="shared" si="5"/>
        <v>971.72689323584814</v>
      </c>
      <c r="I28" s="8">
        <f t="shared" si="1"/>
        <v>-114.72689323584814</v>
      </c>
      <c r="J28" s="9">
        <f t="shared" si="2"/>
        <v>114.72689323584814</v>
      </c>
      <c r="K28" s="9">
        <f t="shared" si="3"/>
        <v>13162.260031549697</v>
      </c>
      <c r="L28" s="9">
        <f t="shared" si="4"/>
        <v>0.13387035383412851</v>
      </c>
      <c r="M28" s="9">
        <f>SUM($I$8:I28)</f>
        <v>514.3627508836496</v>
      </c>
      <c r="N28" s="9">
        <f>SUM($K$8:K28)/D28</f>
        <v>12850.899084242546</v>
      </c>
      <c r="O28" s="9">
        <f>SUM($J$8:J28)/D28</f>
        <v>92.557535629727951</v>
      </c>
      <c r="P28" s="27">
        <f>SUM($L$8:L28)/D28</f>
        <v>0.1051466542716791</v>
      </c>
      <c r="Q28" s="9">
        <f>SUM($I$8:I28)/O28</f>
        <v>5.5572217581649266</v>
      </c>
    </row>
    <row r="29" spans="2:17" ht="14.25" x14ac:dyDescent="0.45">
      <c r="C29" s="3" t="s">
        <v>9</v>
      </c>
      <c r="D29" s="2">
        <v>22</v>
      </c>
      <c r="E29" s="2">
        <v>772</v>
      </c>
      <c r="G29" s="15">
        <f t="shared" si="0"/>
        <v>887.71617768556553</v>
      </c>
      <c r="H29" s="9">
        <f t="shared" si="5"/>
        <v>937.30882526509367</v>
      </c>
      <c r="I29" s="8">
        <f t="shared" si="1"/>
        <v>-165.30882526509367</v>
      </c>
      <c r="J29" s="9">
        <f t="shared" si="2"/>
        <v>165.30882526509367</v>
      </c>
      <c r="K29" s="9">
        <f t="shared" si="3"/>
        <v>27327.007710525271</v>
      </c>
      <c r="L29" s="9">
        <f t="shared" si="4"/>
        <v>0.21413060267499182</v>
      </c>
      <c r="M29" s="9">
        <f>SUM($I$8:I29)</f>
        <v>349.05392561855592</v>
      </c>
      <c r="N29" s="9">
        <f>SUM($K$8:K29)/D29</f>
        <v>13508.90402180085</v>
      </c>
      <c r="O29" s="9">
        <f>SUM($J$8:J29)/D29</f>
        <v>95.864412431335495</v>
      </c>
      <c r="P29" s="27">
        <f>SUM($L$8:L29)/D29</f>
        <v>0.11010047010819331</v>
      </c>
      <c r="Q29" s="9">
        <f>SUM($I$8:I29)/O29</f>
        <v>3.6411210037778274</v>
      </c>
    </row>
    <row r="30" spans="2:17" ht="14.25" x14ac:dyDescent="0.45">
      <c r="C30" s="3" t="s">
        <v>10</v>
      </c>
      <c r="D30" s="2">
        <v>23</v>
      </c>
      <c r="E30" s="2">
        <v>751</v>
      </c>
      <c r="G30" s="15">
        <f t="shared" si="0"/>
        <v>846.70132437989582</v>
      </c>
      <c r="H30" s="9">
        <f t="shared" si="5"/>
        <v>887.71617768556553</v>
      </c>
      <c r="I30" s="8">
        <f t="shared" si="1"/>
        <v>-136.71617768556553</v>
      </c>
      <c r="J30" s="9">
        <f t="shared" si="2"/>
        <v>136.71617768556553</v>
      </c>
      <c r="K30" s="9">
        <f t="shared" si="3"/>
        <v>18691.313240951124</v>
      </c>
      <c r="L30" s="9">
        <f t="shared" si="4"/>
        <v>0.1820455095679967</v>
      </c>
      <c r="M30" s="9">
        <f>SUM($I$8:I30)</f>
        <v>212.3377479329904</v>
      </c>
      <c r="N30" s="9">
        <f>SUM($K$8:K30)/D30</f>
        <v>13734.226161763905</v>
      </c>
      <c r="O30" s="9">
        <f>SUM($J$8:J30)/D30</f>
        <v>97.640576138041155</v>
      </c>
      <c r="P30" s="27">
        <f>SUM($L$8:L30)/D30</f>
        <v>0.11322851530209781</v>
      </c>
      <c r="Q30" s="9">
        <f>SUM($I$8:I30)/O30</f>
        <v>2.1746875769433602</v>
      </c>
    </row>
    <row r="31" spans="2:17" ht="14.25" x14ac:dyDescent="0.45">
      <c r="C31" s="3" t="s">
        <v>11</v>
      </c>
      <c r="D31" s="2">
        <v>24</v>
      </c>
      <c r="E31" s="2">
        <v>820</v>
      </c>
      <c r="G31" s="15">
        <f t="shared" si="0"/>
        <v>838.69092706592699</v>
      </c>
      <c r="H31" s="9">
        <f t="shared" si="5"/>
        <v>846.70132437989582</v>
      </c>
      <c r="I31" s="8">
        <f t="shared" si="1"/>
        <v>-26.701324379895823</v>
      </c>
      <c r="J31" s="9">
        <f t="shared" si="2"/>
        <v>26.701324379895823</v>
      </c>
      <c r="K31" s="9">
        <f t="shared" si="3"/>
        <v>712.96072364041902</v>
      </c>
      <c r="L31" s="9">
        <f t="shared" si="4"/>
        <v>3.2562590707190031E-2</v>
      </c>
      <c r="M31" s="9">
        <f>SUM($I$8:I31)</f>
        <v>185.63642355309457</v>
      </c>
      <c r="N31" s="9">
        <f>SUM($K$8:K31)/D31</f>
        <v>13191.673435175426</v>
      </c>
      <c r="O31" s="9">
        <f>SUM($J$8:J31)/D31</f>
        <v>94.684773981451755</v>
      </c>
      <c r="P31" s="27">
        <f>SUM($L$8:L31)/D31</f>
        <v>0.1098674351106433</v>
      </c>
      <c r="Q31" s="9">
        <f>SUM($I$8:I31)/O31</f>
        <v>1.9605731285735526</v>
      </c>
    </row>
    <row r="32" spans="2:17" ht="14.25" x14ac:dyDescent="0.45">
      <c r="C32" s="3" t="s">
        <v>0</v>
      </c>
      <c r="D32" s="2">
        <v>25</v>
      </c>
      <c r="E32" s="2">
        <v>857</v>
      </c>
      <c r="G32" s="15">
        <f t="shared" si="0"/>
        <v>844.18364894614888</v>
      </c>
      <c r="H32" s="9">
        <f t="shared" si="5"/>
        <v>838.69092706592699</v>
      </c>
      <c r="I32" s="8">
        <f t="shared" si="1"/>
        <v>18.309072934073015</v>
      </c>
      <c r="J32" s="9">
        <f t="shared" si="2"/>
        <v>18.309072934073015</v>
      </c>
      <c r="K32" s="9">
        <f t="shared" si="3"/>
        <v>335.22215170520502</v>
      </c>
      <c r="L32" s="9">
        <f t="shared" si="4"/>
        <v>2.1364145780715302E-2</v>
      </c>
      <c r="M32" s="9">
        <f>SUM($I$8:I32)</f>
        <v>203.94549648716759</v>
      </c>
      <c r="N32" s="9">
        <f>SUM($K$8:K32)/D32</f>
        <v>12677.415383836615</v>
      </c>
      <c r="O32" s="9">
        <f>SUM($J$8:J32)/D32</f>
        <v>91.629745939556599</v>
      </c>
      <c r="P32" s="27">
        <f>SUM($L$8:L32)/D32</f>
        <v>0.10632730353744618</v>
      </c>
      <c r="Q32" s="9">
        <f>SUM($I$8:I32)/O32</f>
        <v>2.2257564330877866</v>
      </c>
    </row>
    <row r="33" spans="2:17" ht="14.25" x14ac:dyDescent="0.45">
      <c r="C33" s="3" t="s">
        <v>1</v>
      </c>
      <c r="D33" s="2">
        <v>26</v>
      </c>
      <c r="E33" s="2">
        <v>881</v>
      </c>
      <c r="G33" s="15">
        <f t="shared" si="0"/>
        <v>855.22855426230421</v>
      </c>
      <c r="H33" s="9">
        <f t="shared" si="5"/>
        <v>844.18364894614888</v>
      </c>
      <c r="I33" s="8">
        <f t="shared" si="1"/>
        <v>36.816351053851122</v>
      </c>
      <c r="J33" s="9">
        <f t="shared" si="2"/>
        <v>36.816351053851122</v>
      </c>
      <c r="K33" s="9">
        <f t="shared" si="3"/>
        <v>1355.4437049204046</v>
      </c>
      <c r="L33" s="9">
        <f t="shared" si="4"/>
        <v>4.1789274748979706E-2</v>
      </c>
      <c r="M33" s="9">
        <f>SUM($I$8:I33)</f>
        <v>240.76184754101871</v>
      </c>
      <c r="N33" s="9">
        <f>SUM($K$8:K33)/D33</f>
        <v>12241.954934647531</v>
      </c>
      <c r="O33" s="9">
        <f>SUM($J$8:J33)/D33</f>
        <v>89.521538443952537</v>
      </c>
      <c r="P33" s="27">
        <f>SUM($L$8:L33)/D33</f>
        <v>0.1038450716609667</v>
      </c>
      <c r="Q33" s="9">
        <f>SUM($I$8:I33)/O33</f>
        <v>2.6894292895977698</v>
      </c>
    </row>
    <row r="34" spans="2:17" ht="14.25" x14ac:dyDescent="0.45">
      <c r="C34" s="3" t="s">
        <v>2</v>
      </c>
      <c r="D34" s="2">
        <v>27</v>
      </c>
      <c r="E34" s="2">
        <v>937</v>
      </c>
      <c r="G34" s="15">
        <f t="shared" si="0"/>
        <v>879.75998798361297</v>
      </c>
      <c r="H34" s="9">
        <f t="shared" si="5"/>
        <v>855.22855426230421</v>
      </c>
      <c r="I34" s="8">
        <f t="shared" si="1"/>
        <v>81.771445737695785</v>
      </c>
      <c r="J34" s="9">
        <f t="shared" si="2"/>
        <v>81.771445737695785</v>
      </c>
      <c r="K34" s="9">
        <f t="shared" si="3"/>
        <v>6686.5693380329258</v>
      </c>
      <c r="L34" s="9">
        <f t="shared" si="4"/>
        <v>8.7269419143752178E-2</v>
      </c>
      <c r="M34" s="9">
        <f>SUM($I$8:I34)</f>
        <v>322.5332932787145</v>
      </c>
      <c r="N34" s="9">
        <f>SUM($K$8:K34)/D34</f>
        <v>12036.199912550694</v>
      </c>
      <c r="O34" s="9">
        <f>SUM($J$8:J34)/D34</f>
        <v>89.234497973350429</v>
      </c>
      <c r="P34" s="27">
        <f>SUM($L$8:L34)/D34</f>
        <v>0.10323115860477357</v>
      </c>
      <c r="Q34" s="9">
        <f>SUM($I$8:I34)/O34</f>
        <v>3.6144462131118611</v>
      </c>
    </row>
    <row r="35" spans="2:17" ht="14.25" x14ac:dyDescent="0.45">
      <c r="C35" s="3" t="s">
        <v>3</v>
      </c>
      <c r="D35" s="2">
        <v>28</v>
      </c>
      <c r="E35" s="2">
        <v>1159</v>
      </c>
      <c r="G35" s="15">
        <f t="shared" si="0"/>
        <v>963.53199158852908</v>
      </c>
      <c r="H35" s="9">
        <f t="shared" si="5"/>
        <v>879.75998798361297</v>
      </c>
      <c r="I35" s="8">
        <f t="shared" si="1"/>
        <v>279.24001201638703</v>
      </c>
      <c r="J35" s="9">
        <f t="shared" si="2"/>
        <v>279.24001201638703</v>
      </c>
      <c r="K35" s="9">
        <f t="shared" si="3"/>
        <v>77974.984310911968</v>
      </c>
      <c r="L35" s="9">
        <f t="shared" si="4"/>
        <v>0.24093184815909149</v>
      </c>
      <c r="M35" s="9">
        <f>SUM($I$8:I35)</f>
        <v>601.77330529510152</v>
      </c>
      <c r="N35" s="9">
        <f>SUM($K$8:K35)/D35</f>
        <v>14391.156498206454</v>
      </c>
      <c r="O35" s="9">
        <f>SUM($J$8:J35)/D35</f>
        <v>96.020409189173165</v>
      </c>
      <c r="P35" s="27">
        <f>SUM($L$8:L35)/D35</f>
        <v>0.10814904037457064</v>
      </c>
      <c r="Q35" s="9">
        <f>SUM($I$8:I35)/O35</f>
        <v>6.2671395631060776</v>
      </c>
    </row>
    <row r="36" spans="2:17" ht="14.25" x14ac:dyDescent="0.45">
      <c r="C36" s="3" t="s">
        <v>4</v>
      </c>
      <c r="D36" s="2">
        <v>29</v>
      </c>
      <c r="E36" s="2">
        <v>1072</v>
      </c>
      <c r="G36" s="15">
        <f t="shared" si="0"/>
        <v>996.0723941119702</v>
      </c>
      <c r="H36" s="9">
        <f t="shared" si="5"/>
        <v>963.53199158852908</v>
      </c>
      <c r="I36" s="8">
        <f t="shared" si="1"/>
        <v>108.46800841147092</v>
      </c>
      <c r="J36" s="9">
        <f t="shared" si="2"/>
        <v>108.46800841147092</v>
      </c>
      <c r="K36" s="9">
        <f t="shared" si="3"/>
        <v>11765.308848750927</v>
      </c>
      <c r="L36" s="9">
        <f t="shared" si="4"/>
        <v>0.10118284366741691</v>
      </c>
      <c r="M36" s="9">
        <f>SUM($I$8:I36)</f>
        <v>710.24131370657244</v>
      </c>
      <c r="N36" s="9">
        <f>SUM($K$8:K36)/D36</f>
        <v>14300.610027535573</v>
      </c>
      <c r="O36" s="9">
        <f>SUM($J$8:J36)/D36</f>
        <v>96.449636748562753</v>
      </c>
      <c r="P36" s="27">
        <f>SUM($L$8:L36)/D36</f>
        <v>0.10790882669501362</v>
      </c>
      <c r="Q36" s="9">
        <f>SUM($I$8:I36)/O36</f>
        <v>7.3638568028837712</v>
      </c>
    </row>
    <row r="37" spans="2:17" ht="14.25" x14ac:dyDescent="0.45">
      <c r="B37" s="2">
        <v>2008</v>
      </c>
      <c r="C37" s="3" t="s">
        <v>5</v>
      </c>
      <c r="D37" s="2">
        <v>30</v>
      </c>
      <c r="E37" s="2">
        <v>1246</v>
      </c>
      <c r="G37" s="15">
        <f t="shared" si="0"/>
        <v>1071.050675878379</v>
      </c>
      <c r="H37" s="9">
        <f t="shared" si="5"/>
        <v>996.0723941119702</v>
      </c>
      <c r="I37" s="8">
        <f t="shared" si="1"/>
        <v>249.9276058880298</v>
      </c>
      <c r="J37" s="9">
        <f t="shared" si="2"/>
        <v>249.9276058880298</v>
      </c>
      <c r="K37" s="9">
        <f t="shared" si="3"/>
        <v>62463.808184922353</v>
      </c>
      <c r="L37" s="9">
        <f t="shared" si="4"/>
        <v>0.20058395336117962</v>
      </c>
      <c r="M37" s="9">
        <f>SUM($I$8:I37)</f>
        <v>960.16891959460224</v>
      </c>
      <c r="N37" s="9">
        <f>SUM($K$8:K37)/D37</f>
        <v>15906.049966115132</v>
      </c>
      <c r="O37" s="9">
        <f>SUM($J$8:J37)/D37</f>
        <v>101.56556905321165</v>
      </c>
      <c r="P37" s="27">
        <f>SUM($L$8:L37)/D37</f>
        <v>0.11099799758388582</v>
      </c>
      <c r="Q37" s="9">
        <f>SUM($I$8:I37)/O37</f>
        <v>9.4536852256649695</v>
      </c>
    </row>
    <row r="38" spans="2:17" ht="14.25" x14ac:dyDescent="0.45">
      <c r="C38" s="3" t="s">
        <v>6</v>
      </c>
      <c r="D38" s="2">
        <v>31</v>
      </c>
      <c r="E38" s="2">
        <v>1198</v>
      </c>
      <c r="G38" s="15">
        <f t="shared" si="0"/>
        <v>1109.1354731148654</v>
      </c>
      <c r="H38" s="9">
        <f t="shared" si="5"/>
        <v>1071.050675878379</v>
      </c>
      <c r="I38" s="8">
        <f t="shared" si="1"/>
        <v>126.94932412162098</v>
      </c>
      <c r="J38" s="9">
        <f t="shared" si="2"/>
        <v>126.94932412162098</v>
      </c>
      <c r="K38" s="9">
        <f t="shared" si="3"/>
        <v>16116.130894936377</v>
      </c>
      <c r="L38" s="9">
        <f t="shared" si="4"/>
        <v>0.10596771629517611</v>
      </c>
      <c r="M38" s="9">
        <f>SUM($I$8:I38)</f>
        <v>1087.1182437162233</v>
      </c>
      <c r="N38" s="9">
        <f>SUM($K$8:K38)/D38</f>
        <v>15912.826770270656</v>
      </c>
      <c r="O38" s="9">
        <f>SUM($J$8:J38)/D38</f>
        <v>102.38439986187001</v>
      </c>
      <c r="P38" s="27">
        <f>SUM($L$8:L38)/D38</f>
        <v>0.11083573044554035</v>
      </c>
      <c r="Q38" s="9">
        <f>SUM($I$8:I38)/O38</f>
        <v>10.61800670007236</v>
      </c>
    </row>
    <row r="39" spans="2:17" ht="14.25" x14ac:dyDescent="0.45">
      <c r="C39" s="3" t="s">
        <v>7</v>
      </c>
      <c r="D39" s="2">
        <v>32</v>
      </c>
      <c r="E39" s="2">
        <v>922</v>
      </c>
      <c r="G39" s="15">
        <f t="shared" si="0"/>
        <v>1052.9948311804058</v>
      </c>
      <c r="H39" s="9">
        <f t="shared" si="5"/>
        <v>1109.1354731148654</v>
      </c>
      <c r="I39" s="8">
        <f t="shared" si="1"/>
        <v>-187.13547311486536</v>
      </c>
      <c r="J39" s="9">
        <f t="shared" si="2"/>
        <v>187.13547311486536</v>
      </c>
      <c r="K39" s="9">
        <f t="shared" si="3"/>
        <v>35019.685297924494</v>
      </c>
      <c r="L39" s="9">
        <f t="shared" si="4"/>
        <v>0.20296689058011427</v>
      </c>
      <c r="M39" s="9">
        <f>SUM($I$8:I39)</f>
        <v>899.98277060135797</v>
      </c>
      <c r="N39" s="9">
        <f>SUM($K$8:K39)/D39</f>
        <v>16509.916099259837</v>
      </c>
      <c r="O39" s="9">
        <f>SUM($J$8:J39)/D39</f>
        <v>105.03287090102612</v>
      </c>
      <c r="P39" s="27">
        <f>SUM($L$8:L39)/D39</f>
        <v>0.11371482919974578</v>
      </c>
      <c r="Q39" s="9">
        <f>SUM($I$8:I39)/O39</f>
        <v>8.5685820341845531</v>
      </c>
    </row>
    <row r="40" spans="2:17" ht="14.25" x14ac:dyDescent="0.45">
      <c r="C40" s="3" t="s">
        <v>8</v>
      </c>
      <c r="D40" s="2">
        <v>33</v>
      </c>
      <c r="E40" s="2">
        <v>798</v>
      </c>
      <c r="G40" s="15">
        <f t="shared" ref="G40:G67" si="6">$H$5*E40+(1-$H$5)*G39</f>
        <v>976.49638182628394</v>
      </c>
      <c r="H40" s="9">
        <f t="shared" si="5"/>
        <v>1052.9948311804058</v>
      </c>
      <c r="I40" s="8">
        <f t="shared" ref="I40:I67" si="7">E40-H40</f>
        <v>-254.99483118040575</v>
      </c>
      <c r="J40" s="9">
        <f t="shared" ref="J40:J67" si="8">ABS(E40-H40)</f>
        <v>254.99483118040575</v>
      </c>
      <c r="K40" s="9">
        <f t="shared" si="3"/>
        <v>65022.363928723629</v>
      </c>
      <c r="L40" s="9">
        <f t="shared" ref="L40:L67" si="9">(J40/E40)</f>
        <v>0.31954239496291448</v>
      </c>
      <c r="M40" s="9">
        <f>SUM($I$8:I40)</f>
        <v>644.98793942095222</v>
      </c>
      <c r="N40" s="9">
        <f>SUM($K$8:K40)/D40</f>
        <v>17979.990275910255</v>
      </c>
      <c r="O40" s="9">
        <f>SUM($J$8:J40)/D40</f>
        <v>109.57717272767398</v>
      </c>
      <c r="P40" s="27">
        <f>SUM($L$8:L40)/D40</f>
        <v>0.11995202816226605</v>
      </c>
      <c r="Q40" s="9">
        <f>SUM($I$8:I40)/O40</f>
        <v>5.8861524108119188</v>
      </c>
    </row>
    <row r="41" spans="2:17" ht="14.25" x14ac:dyDescent="0.45">
      <c r="C41" s="3" t="s">
        <v>9</v>
      </c>
      <c r="D41" s="2">
        <v>34</v>
      </c>
      <c r="E41" s="2">
        <v>879</v>
      </c>
      <c r="G41" s="15">
        <f t="shared" si="6"/>
        <v>947.24746727839874</v>
      </c>
      <c r="H41" s="9">
        <f t="shared" si="5"/>
        <v>976.49638182628394</v>
      </c>
      <c r="I41" s="8">
        <f t="shared" si="7"/>
        <v>-97.496381826283937</v>
      </c>
      <c r="J41" s="9">
        <f t="shared" si="8"/>
        <v>97.496381826283937</v>
      </c>
      <c r="K41" s="9">
        <f t="shared" si="3"/>
        <v>9505.5444692165493</v>
      </c>
      <c r="L41" s="9">
        <f t="shared" si="9"/>
        <v>0.11091738546789981</v>
      </c>
      <c r="M41" s="9">
        <f>SUM($I$8:I41)</f>
        <v>547.49155759466828</v>
      </c>
      <c r="N41" s="9">
        <f>SUM($K$8:K41)/D41</f>
        <v>17730.741869831028</v>
      </c>
      <c r="O41" s="9">
        <f>SUM($J$8:J41)/D41</f>
        <v>109.22185534822133</v>
      </c>
      <c r="P41" s="27">
        <f>SUM($L$8:L41)/D41</f>
        <v>0.11968630337713763</v>
      </c>
      <c r="Q41" s="9">
        <f>SUM($I$8:I41)/O41</f>
        <v>5.0126557166526302</v>
      </c>
    </row>
    <row r="42" spans="2:17" ht="14.25" x14ac:dyDescent="0.45">
      <c r="C42" s="3" t="s">
        <v>10</v>
      </c>
      <c r="D42" s="2">
        <v>35</v>
      </c>
      <c r="E42" s="2">
        <v>945</v>
      </c>
      <c r="G42" s="15">
        <f t="shared" si="6"/>
        <v>946.57322709487903</v>
      </c>
      <c r="H42" s="9">
        <f t="shared" si="5"/>
        <v>947.24746727839874</v>
      </c>
      <c r="I42" s="8">
        <f t="shared" si="7"/>
        <v>-2.2474672783987444</v>
      </c>
      <c r="J42" s="9">
        <f t="shared" si="8"/>
        <v>2.2474672783987444</v>
      </c>
      <c r="K42" s="9">
        <f t="shared" si="3"/>
        <v>5.0511091674730588</v>
      </c>
      <c r="L42" s="9">
        <f t="shared" si="9"/>
        <v>2.3782722522738037E-3</v>
      </c>
      <c r="M42" s="9">
        <f>SUM($I$8:I42)</f>
        <v>545.24409031626953</v>
      </c>
      <c r="N42" s="9">
        <f>SUM($K$8:K42)/D42</f>
        <v>17224.2935623835</v>
      </c>
      <c r="O42" s="9">
        <f>SUM($J$8:J42)/D42</f>
        <v>106.16544426051212</v>
      </c>
      <c r="P42" s="27">
        <f>SUM($L$8:L42)/D42</f>
        <v>0.11633464534499866</v>
      </c>
      <c r="Q42" s="9">
        <f>SUM($I$8:I42)/O42</f>
        <v>5.1357962481495614</v>
      </c>
    </row>
    <row r="43" spans="2:17" ht="14.25" x14ac:dyDescent="0.45">
      <c r="C43" s="3" t="s">
        <v>11</v>
      </c>
      <c r="D43" s="2">
        <v>36</v>
      </c>
      <c r="E43" s="2">
        <v>990</v>
      </c>
      <c r="G43" s="15">
        <f t="shared" si="6"/>
        <v>959.60125896641523</v>
      </c>
      <c r="H43" s="9">
        <f t="shared" si="5"/>
        <v>946.57322709487903</v>
      </c>
      <c r="I43" s="8">
        <f t="shared" si="7"/>
        <v>43.42677290512097</v>
      </c>
      <c r="J43" s="9">
        <f t="shared" si="8"/>
        <v>43.42677290512097</v>
      </c>
      <c r="K43" s="9">
        <f t="shared" si="3"/>
        <v>1885.8846049529488</v>
      </c>
      <c r="L43" s="9">
        <f t="shared" si="9"/>
        <v>4.3865427176889869E-2</v>
      </c>
      <c r="M43" s="9">
        <f>SUM($I$8:I43)</f>
        <v>588.6708632213905</v>
      </c>
      <c r="N43" s="9">
        <f>SUM($K$8:K43)/D43</f>
        <v>16798.226646899318</v>
      </c>
      <c r="O43" s="9">
        <f>SUM($J$8:J43)/D43</f>
        <v>104.42270338952903</v>
      </c>
      <c r="P43" s="27">
        <f>SUM($L$8:L43)/D43</f>
        <v>0.11432161150699563</v>
      </c>
      <c r="Q43" s="9">
        <f>SUM($I$8:I43)/O43</f>
        <v>5.6373838649385073</v>
      </c>
    </row>
    <row r="44" spans="2:17" ht="14.25" x14ac:dyDescent="0.45">
      <c r="C44" s="3" t="s">
        <v>0</v>
      </c>
      <c r="D44" s="2">
        <v>37</v>
      </c>
      <c r="E44" s="2">
        <v>917</v>
      </c>
      <c r="G44" s="15">
        <f t="shared" si="6"/>
        <v>946.82088127649058</v>
      </c>
      <c r="H44" s="9">
        <f t="shared" si="5"/>
        <v>959.60125896641523</v>
      </c>
      <c r="I44" s="8">
        <f t="shared" si="7"/>
        <v>-42.60125896641523</v>
      </c>
      <c r="J44" s="9">
        <f t="shared" si="8"/>
        <v>42.60125896641523</v>
      </c>
      <c r="K44" s="9">
        <f t="shared" si="3"/>
        <v>1814.8672655235741</v>
      </c>
      <c r="L44" s="9">
        <f t="shared" si="9"/>
        <v>4.6457207160758157E-2</v>
      </c>
      <c r="M44" s="9">
        <f>SUM($I$8:I44)</f>
        <v>546.06960425497527</v>
      </c>
      <c r="N44" s="9">
        <f>SUM($K$8:K44)/D44</f>
        <v>16393.270987943219</v>
      </c>
      <c r="O44" s="9">
        <f>SUM($J$8:J44)/D44</f>
        <v>102.75185354025568</v>
      </c>
      <c r="P44" s="27">
        <f>SUM($L$8:L44)/D44</f>
        <v>0.11248743841655677</v>
      </c>
      <c r="Q44" s="9">
        <f>SUM($I$8:I44)/O44</f>
        <v>5.3144501577388912</v>
      </c>
    </row>
    <row r="45" spans="2:17" ht="14.25" x14ac:dyDescent="0.45">
      <c r="C45" s="3" t="s">
        <v>1</v>
      </c>
      <c r="D45" s="2">
        <v>38</v>
      </c>
      <c r="E45" s="2">
        <v>956</v>
      </c>
      <c r="G45" s="15">
        <f t="shared" si="6"/>
        <v>949.57461689354341</v>
      </c>
      <c r="H45" s="9">
        <f t="shared" si="5"/>
        <v>946.82088127649058</v>
      </c>
      <c r="I45" s="8">
        <f t="shared" si="7"/>
        <v>9.1791187235094185</v>
      </c>
      <c r="J45" s="9">
        <f t="shared" si="8"/>
        <v>9.1791187235094185</v>
      </c>
      <c r="K45" s="9">
        <f t="shared" si="3"/>
        <v>84.256220540281177</v>
      </c>
      <c r="L45" s="9">
        <f t="shared" si="9"/>
        <v>9.6015886229178019E-3</v>
      </c>
      <c r="M45" s="9">
        <f>SUM($I$8:I45)</f>
        <v>555.24872297848469</v>
      </c>
      <c r="N45" s="9">
        <f>SUM($K$8:K45)/D45</f>
        <v>15964.086388801035</v>
      </c>
      <c r="O45" s="9">
        <f>SUM($J$8:J45)/D45</f>
        <v>100.2894131503413</v>
      </c>
      <c r="P45" s="27">
        <f>SUM($L$8:L45)/D45</f>
        <v>0.10977991605356627</v>
      </c>
      <c r="Q45" s="9">
        <f>SUM($I$8:I45)/O45</f>
        <v>5.5364639749773534</v>
      </c>
    </row>
    <row r="46" spans="2:17" ht="14.25" x14ac:dyDescent="0.45">
      <c r="C46" s="3" t="s">
        <v>2</v>
      </c>
      <c r="D46" s="2">
        <v>39</v>
      </c>
      <c r="E46" s="2">
        <v>1001</v>
      </c>
      <c r="G46" s="15">
        <f t="shared" si="6"/>
        <v>965.00223182548029</v>
      </c>
      <c r="H46" s="9">
        <f t="shared" si="5"/>
        <v>949.57461689354341</v>
      </c>
      <c r="I46" s="8">
        <f t="shared" si="7"/>
        <v>51.425383106456593</v>
      </c>
      <c r="J46" s="9">
        <f t="shared" si="8"/>
        <v>51.425383106456593</v>
      </c>
      <c r="K46" s="9">
        <f t="shared" si="3"/>
        <v>2644.570027645831</v>
      </c>
      <c r="L46" s="9">
        <f t="shared" si="9"/>
        <v>5.1374009097359237E-2</v>
      </c>
      <c r="M46" s="9">
        <f>SUM($I$8:I46)</f>
        <v>606.67410608494129</v>
      </c>
      <c r="N46" s="9">
        <f>SUM($K$8:K46)/D46</f>
        <v>15622.560328258593</v>
      </c>
      <c r="O46" s="9">
        <f>SUM($J$8:J46)/D46</f>
        <v>99.036489303062211</v>
      </c>
      <c r="P46" s="27">
        <f>SUM($L$8:L46)/D46</f>
        <v>0.1082823286957148</v>
      </c>
      <c r="Q46" s="9">
        <f>SUM($I$8:I46)/O46</f>
        <v>6.1257634469296853</v>
      </c>
    </row>
    <row r="47" spans="2:17" ht="14.25" x14ac:dyDescent="0.45">
      <c r="C47" s="3" t="s">
        <v>3</v>
      </c>
      <c r="D47" s="2">
        <v>40</v>
      </c>
      <c r="E47" s="2">
        <v>1142</v>
      </c>
      <c r="G47" s="15">
        <f t="shared" si="6"/>
        <v>1018.1015622778361</v>
      </c>
      <c r="H47" s="9">
        <f t="shared" si="5"/>
        <v>965.00223182548029</v>
      </c>
      <c r="I47" s="8">
        <f t="shared" si="7"/>
        <v>176.99776817451971</v>
      </c>
      <c r="J47" s="9">
        <f t="shared" si="8"/>
        <v>176.99776817451971</v>
      </c>
      <c r="K47" s="9">
        <f t="shared" si="3"/>
        <v>31328.209938761021</v>
      </c>
      <c r="L47" s="9">
        <f t="shared" si="9"/>
        <v>0.1549892891195444</v>
      </c>
      <c r="M47" s="9">
        <f>SUM($I$8:I47)</f>
        <v>783.67187425946099</v>
      </c>
      <c r="N47" s="9">
        <f>SUM($K$8:K47)/D47</f>
        <v>16015.201568521152</v>
      </c>
      <c r="O47" s="9">
        <f>SUM($J$8:J47)/D47</f>
        <v>100.98552127484865</v>
      </c>
      <c r="P47" s="27">
        <f>SUM($L$8:L47)/D47</f>
        <v>0.10945000270631056</v>
      </c>
      <c r="Q47" s="9">
        <f>SUM($I$8:I47)/O47</f>
        <v>7.7602399271334104</v>
      </c>
    </row>
    <row r="48" spans="2:17" ht="14.25" x14ac:dyDescent="0.45">
      <c r="C48" s="3" t="s">
        <v>4</v>
      </c>
      <c r="D48" s="2">
        <v>41</v>
      </c>
      <c r="E48" s="2">
        <v>1276</v>
      </c>
      <c r="G48" s="15">
        <f t="shared" si="6"/>
        <v>1095.4710935944852</v>
      </c>
      <c r="H48" s="9">
        <f t="shared" si="5"/>
        <v>1018.1015622778361</v>
      </c>
      <c r="I48" s="8">
        <f t="shared" si="7"/>
        <v>257.89843772216386</v>
      </c>
      <c r="J48" s="9">
        <f t="shared" si="8"/>
        <v>257.89843772216386</v>
      </c>
      <c r="K48" s="9">
        <f t="shared" si="3"/>
        <v>66511.604179532835</v>
      </c>
      <c r="L48" s="9">
        <f t="shared" si="9"/>
        <v>0.20211476310514409</v>
      </c>
      <c r="M48" s="9">
        <f>SUM($I$8:I48)</f>
        <v>1041.5703119816249</v>
      </c>
      <c r="N48" s="9">
        <f>SUM($K$8:K48)/D48</f>
        <v>17246.821144399484</v>
      </c>
      <c r="O48" s="9">
        <f>SUM($J$8:J48)/D48</f>
        <v>104.81266557844171</v>
      </c>
      <c r="P48" s="27">
        <f>SUM($L$8:L48)/D48</f>
        <v>0.11171011881359919</v>
      </c>
      <c r="Q48" s="9">
        <f>SUM($I$8:I48)/O48</f>
        <v>9.9374470273548621</v>
      </c>
    </row>
    <row r="49" spans="2:17" ht="14.25" x14ac:dyDescent="0.45">
      <c r="B49" s="2">
        <v>2009</v>
      </c>
      <c r="C49" s="3" t="s">
        <v>5</v>
      </c>
      <c r="D49" s="2">
        <v>42</v>
      </c>
      <c r="E49" s="2">
        <v>1356</v>
      </c>
      <c r="G49" s="15">
        <f t="shared" si="6"/>
        <v>1173.6297655161395</v>
      </c>
      <c r="H49" s="9">
        <f t="shared" si="5"/>
        <v>1095.4710935944852</v>
      </c>
      <c r="I49" s="8">
        <f t="shared" si="7"/>
        <v>260.52890640551482</v>
      </c>
      <c r="J49" s="9">
        <f t="shared" si="8"/>
        <v>260.52890640551482</v>
      </c>
      <c r="K49" s="9">
        <f t="shared" si="3"/>
        <v>67875.311072853496</v>
      </c>
      <c r="L49" s="9">
        <f t="shared" si="9"/>
        <v>0.19213046195096964</v>
      </c>
      <c r="M49" s="9">
        <f>SUM($I$8:I49)</f>
        <v>1302.0992183871397</v>
      </c>
      <c r="N49" s="9">
        <f>SUM($K$8:K49)/D49</f>
        <v>18452.261380791249</v>
      </c>
      <c r="O49" s="9">
        <f>SUM($J$8:J49)/D49</f>
        <v>108.52019512194346</v>
      </c>
      <c r="P49" s="27">
        <f>SUM($L$8:L49)/D49</f>
        <v>0.11362488888829848</v>
      </c>
      <c r="Q49" s="9">
        <f>SUM($I$8:I49)/O49</f>
        <v>11.998681138786923</v>
      </c>
    </row>
    <row r="50" spans="2:17" ht="14.25" x14ac:dyDescent="0.45">
      <c r="C50" s="3" t="s">
        <v>6</v>
      </c>
      <c r="D50" s="2">
        <v>43</v>
      </c>
      <c r="E50" s="2">
        <v>1288</v>
      </c>
      <c r="G50" s="15">
        <f t="shared" si="6"/>
        <v>1207.9408358612977</v>
      </c>
      <c r="H50" s="9">
        <f t="shared" si="5"/>
        <v>1173.6297655161395</v>
      </c>
      <c r="I50" s="8">
        <f t="shared" si="7"/>
        <v>114.37023448386049</v>
      </c>
      <c r="J50" s="9">
        <f t="shared" si="8"/>
        <v>114.37023448386049</v>
      </c>
      <c r="K50" s="9">
        <f t="shared" si="3"/>
        <v>13080.55053589323</v>
      </c>
      <c r="L50" s="9">
        <f t="shared" si="9"/>
        <v>8.8796765903618388E-2</v>
      </c>
      <c r="M50" s="9">
        <f>SUM($I$8:I50)</f>
        <v>1416.4694528710002</v>
      </c>
      <c r="N50" s="9">
        <f>SUM($K$8:K50)/D50</f>
        <v>18327.337872770364</v>
      </c>
      <c r="O50" s="9">
        <f>SUM($J$8:J50)/D50</f>
        <v>108.65624254896478</v>
      </c>
      <c r="P50" s="27">
        <f>SUM($L$8:L50)/D50</f>
        <v>0.11304749067935242</v>
      </c>
      <c r="Q50" s="9">
        <f>SUM($I$8:I50)/O50</f>
        <v>13.036245499035026</v>
      </c>
    </row>
    <row r="51" spans="2:17" ht="14.25" x14ac:dyDescent="0.45">
      <c r="C51" s="3" t="s">
        <v>7</v>
      </c>
      <c r="D51" s="2">
        <v>44</v>
      </c>
      <c r="E51" s="2">
        <v>1082</v>
      </c>
      <c r="G51" s="15">
        <f t="shared" si="6"/>
        <v>1170.1585851029083</v>
      </c>
      <c r="H51" s="9">
        <f t="shared" si="5"/>
        <v>1207.9408358612977</v>
      </c>
      <c r="I51" s="8">
        <f t="shared" si="7"/>
        <v>-125.94083586129773</v>
      </c>
      <c r="J51" s="9">
        <f t="shared" si="8"/>
        <v>125.94083586129773</v>
      </c>
      <c r="K51" s="9">
        <f t="shared" si="3"/>
        <v>15861.094137442336</v>
      </c>
      <c r="L51" s="9">
        <f t="shared" si="9"/>
        <v>0.11639633628585742</v>
      </c>
      <c r="M51" s="9">
        <f>SUM($I$8:I51)</f>
        <v>1290.5286170097024</v>
      </c>
      <c r="N51" s="9">
        <f>SUM($K$8:K51)/D51</f>
        <v>18271.286878785635</v>
      </c>
      <c r="O51" s="9">
        <f>SUM($J$8:J51)/D51</f>
        <v>109.04907421515418</v>
      </c>
      <c r="P51" s="27">
        <f>SUM($L$8:L51)/D51</f>
        <v>0.113123600806773</v>
      </c>
      <c r="Q51" s="9">
        <f>SUM($I$8:I51)/O51</f>
        <v>11.834383980770761</v>
      </c>
    </row>
    <row r="52" spans="2:17" ht="14.25" x14ac:dyDescent="0.45">
      <c r="C52" s="3" t="s">
        <v>8</v>
      </c>
      <c r="D52" s="2">
        <v>45</v>
      </c>
      <c r="E52" s="2">
        <v>877</v>
      </c>
      <c r="G52" s="15">
        <f t="shared" si="6"/>
        <v>1082.2110095720357</v>
      </c>
      <c r="H52" s="9">
        <f t="shared" si="5"/>
        <v>1170.1585851029083</v>
      </c>
      <c r="I52" s="8">
        <f t="shared" si="7"/>
        <v>-293.15858510290832</v>
      </c>
      <c r="J52" s="9">
        <f t="shared" si="8"/>
        <v>293.15858510290832</v>
      </c>
      <c r="K52" s="9">
        <f t="shared" si="3"/>
        <v>85941.956019539139</v>
      </c>
      <c r="L52" s="9">
        <f t="shared" si="9"/>
        <v>0.33427432736933671</v>
      </c>
      <c r="M52" s="9">
        <f>SUM($I$8:I52)</f>
        <v>997.37003190679411</v>
      </c>
      <c r="N52" s="9">
        <f>SUM($K$8:K52)/D52</f>
        <v>19775.079526357935</v>
      </c>
      <c r="O52" s="9">
        <f>SUM($J$8:J52)/D52</f>
        <v>113.1403966793265</v>
      </c>
      <c r="P52" s="27">
        <f>SUM($L$8:L52)/D52</f>
        <v>0.1180380613970522</v>
      </c>
      <c r="Q52" s="9">
        <f>SUM($I$8:I52)/O52</f>
        <v>8.8153308736722664</v>
      </c>
    </row>
    <row r="53" spans="2:17" ht="14.25" x14ac:dyDescent="0.45">
      <c r="C53" s="3" t="s">
        <v>9</v>
      </c>
      <c r="D53" s="2">
        <v>46</v>
      </c>
      <c r="E53" s="2">
        <v>1009</v>
      </c>
      <c r="G53" s="15">
        <f t="shared" si="6"/>
        <v>1060.2477067004249</v>
      </c>
      <c r="H53" s="9">
        <f t="shared" si="5"/>
        <v>1082.2110095720357</v>
      </c>
      <c r="I53" s="8">
        <f t="shared" si="7"/>
        <v>-73.211009572035664</v>
      </c>
      <c r="J53" s="9">
        <f t="shared" si="8"/>
        <v>73.211009572035664</v>
      </c>
      <c r="K53" s="9">
        <f t="shared" si="3"/>
        <v>5359.8519225566979</v>
      </c>
      <c r="L53" s="9">
        <f t="shared" si="9"/>
        <v>7.2557987682889652E-2</v>
      </c>
      <c r="M53" s="9">
        <f>SUM($I$8:I53)</f>
        <v>924.15902233475845</v>
      </c>
      <c r="N53" s="9">
        <f>SUM($K$8:K53)/D53</f>
        <v>19461.705013231818</v>
      </c>
      <c r="O53" s="9">
        <f>SUM($J$8:J53)/D53</f>
        <v>112.27236652482017</v>
      </c>
      <c r="P53" s="27">
        <f>SUM($L$8:L53)/D53</f>
        <v>0.1170493641423965</v>
      </c>
      <c r="Q53" s="9">
        <f>SUM($I$8:I53)/O53</f>
        <v>8.2314023560771172</v>
      </c>
    </row>
    <row r="54" spans="2:17" ht="14.25" x14ac:dyDescent="0.45">
      <c r="C54" s="3" t="s">
        <v>10</v>
      </c>
      <c r="D54" s="2">
        <v>47</v>
      </c>
      <c r="E54" s="2">
        <v>1100</v>
      </c>
      <c r="G54" s="15">
        <f t="shared" si="6"/>
        <v>1072.1733946902973</v>
      </c>
      <c r="H54" s="9">
        <f t="shared" si="5"/>
        <v>1060.2477067004249</v>
      </c>
      <c r="I54" s="8">
        <f t="shared" si="7"/>
        <v>39.752293299575058</v>
      </c>
      <c r="J54" s="9">
        <f t="shared" si="8"/>
        <v>39.752293299575058</v>
      </c>
      <c r="K54" s="9">
        <f t="shared" si="3"/>
        <v>1580.2448225754401</v>
      </c>
      <c r="L54" s="9">
        <f t="shared" si="9"/>
        <v>3.6138448454159144E-2</v>
      </c>
      <c r="M54" s="9">
        <f>SUM($I$8:I54)</f>
        <v>963.9113156343335</v>
      </c>
      <c r="N54" s="9">
        <f>SUM($K$8:K54)/D54</f>
        <v>19081.248413430621</v>
      </c>
      <c r="O54" s="9">
        <f>SUM($J$8:J54)/D54</f>
        <v>110.72938624343197</v>
      </c>
      <c r="P54" s="27">
        <f>SUM($L$8:L54)/D54</f>
        <v>0.11532785529796592</v>
      </c>
      <c r="Q54" s="9">
        <f>SUM($I$8:I54)/O54</f>
        <v>8.7051084480431573</v>
      </c>
    </row>
    <row r="55" spans="2:17" ht="14.25" x14ac:dyDescent="0.45">
      <c r="C55" s="3" t="s">
        <v>11</v>
      </c>
      <c r="D55" s="2">
        <v>48</v>
      </c>
      <c r="E55" s="2">
        <v>998</v>
      </c>
      <c r="G55" s="15">
        <f t="shared" si="6"/>
        <v>1049.921376283208</v>
      </c>
      <c r="H55" s="9">
        <f t="shared" si="5"/>
        <v>1072.1733946902973</v>
      </c>
      <c r="I55" s="8">
        <f t="shared" si="7"/>
        <v>-74.1733946902973</v>
      </c>
      <c r="J55" s="9">
        <f t="shared" si="8"/>
        <v>74.1733946902973</v>
      </c>
      <c r="K55" s="9">
        <f t="shared" si="3"/>
        <v>5501.692479882624</v>
      </c>
      <c r="L55" s="9">
        <f t="shared" si="9"/>
        <v>7.4322038767832971E-2</v>
      </c>
      <c r="M55" s="9">
        <f>SUM($I$8:I55)</f>
        <v>889.7379209440362</v>
      </c>
      <c r="N55" s="9">
        <f>SUM($K$8:K55)/D55</f>
        <v>18798.340998148371</v>
      </c>
      <c r="O55" s="9">
        <f>SUM($J$8:J55)/D55</f>
        <v>109.96780308607499</v>
      </c>
      <c r="P55" s="27">
        <f>SUM($L$8:L55)/D55</f>
        <v>0.11447356745358815</v>
      </c>
      <c r="Q55" s="9">
        <f>SUM($I$8:I55)/O55</f>
        <v>8.0908947525996542</v>
      </c>
    </row>
    <row r="56" spans="2:17" ht="14.25" x14ac:dyDescent="0.45">
      <c r="C56" s="3" t="s">
        <v>0</v>
      </c>
      <c r="D56" s="2">
        <v>49</v>
      </c>
      <c r="E56" s="2">
        <v>887</v>
      </c>
      <c r="G56" s="15">
        <f t="shared" si="6"/>
        <v>1001.0449633982455</v>
      </c>
      <c r="H56" s="9">
        <f t="shared" si="5"/>
        <v>1049.921376283208</v>
      </c>
      <c r="I56" s="8">
        <f t="shared" si="7"/>
        <v>-162.92137628320802</v>
      </c>
      <c r="J56" s="9">
        <f t="shared" si="8"/>
        <v>162.92137628320802</v>
      </c>
      <c r="K56" s="9">
        <f t="shared" si="3"/>
        <v>26543.374850014658</v>
      </c>
      <c r="L56" s="9">
        <f t="shared" si="9"/>
        <v>0.18367686164961444</v>
      </c>
      <c r="M56" s="9">
        <f>SUM($I$8:I56)</f>
        <v>726.81654466082819</v>
      </c>
      <c r="N56" s="9">
        <f>SUM($K$8:K56)/D56</f>
        <v>18956.40291349258</v>
      </c>
      <c r="O56" s="9">
        <f>SUM($J$8:J56)/D56</f>
        <v>111.04848825336342</v>
      </c>
      <c r="P56" s="27">
        <f>SUM($L$8:L56)/D56</f>
        <v>0.11588587958003765</v>
      </c>
      <c r="Q56" s="9">
        <f>SUM($I$8:I56)/O56</f>
        <v>6.5450377226437793</v>
      </c>
    </row>
    <row r="57" spans="2:17" ht="14.25" x14ac:dyDescent="0.45">
      <c r="C57" s="3" t="s">
        <v>1</v>
      </c>
      <c r="D57" s="2">
        <v>50</v>
      </c>
      <c r="E57" s="2">
        <v>892</v>
      </c>
      <c r="G57" s="15">
        <f t="shared" si="6"/>
        <v>968.33147437877187</v>
      </c>
      <c r="H57" s="9">
        <f t="shared" si="5"/>
        <v>1001.0449633982455</v>
      </c>
      <c r="I57" s="8">
        <f t="shared" si="7"/>
        <v>-109.0449633982455</v>
      </c>
      <c r="J57" s="9">
        <f t="shared" si="8"/>
        <v>109.0449633982455</v>
      </c>
      <c r="K57" s="9">
        <f t="shared" si="3"/>
        <v>11890.8040425247</v>
      </c>
      <c r="L57" s="9">
        <f t="shared" si="9"/>
        <v>0.12224771681417657</v>
      </c>
      <c r="M57" s="9">
        <f>SUM($I$8:I57)</f>
        <v>617.77158126258269</v>
      </c>
      <c r="N57" s="9">
        <f>SUM($K$8:K57)/D57</f>
        <v>18815.090936073222</v>
      </c>
      <c r="O57" s="9">
        <f>SUM($J$8:J57)/D57</f>
        <v>111.00841775626105</v>
      </c>
      <c r="P57" s="27">
        <f>SUM($L$8:L57)/D57</f>
        <v>0.11601311632472043</v>
      </c>
      <c r="Q57" s="9">
        <f>SUM($I$8:I57)/O57</f>
        <v>5.5650877091051898</v>
      </c>
    </row>
    <row r="58" spans="2:17" ht="14.25" x14ac:dyDescent="0.45">
      <c r="C58" s="3" t="s">
        <v>2</v>
      </c>
      <c r="D58" s="2">
        <v>51</v>
      </c>
      <c r="E58" s="2">
        <v>997</v>
      </c>
      <c r="G58" s="15">
        <f t="shared" si="6"/>
        <v>976.93203206514022</v>
      </c>
      <c r="H58" s="9">
        <f t="shared" si="5"/>
        <v>968.33147437877187</v>
      </c>
      <c r="I58" s="8">
        <f t="shared" si="7"/>
        <v>28.668525621228127</v>
      </c>
      <c r="J58" s="9">
        <f t="shared" si="8"/>
        <v>28.668525621228127</v>
      </c>
      <c r="K58" s="9">
        <f t="shared" si="3"/>
        <v>821.8843612950136</v>
      </c>
      <c r="L58" s="9">
        <f t="shared" si="9"/>
        <v>2.8754789991201731E-2</v>
      </c>
      <c r="M58" s="9">
        <f>SUM($I$8:I58)</f>
        <v>646.44010688381081</v>
      </c>
      <c r="N58" s="9">
        <f>SUM($K$8:K58)/D58</f>
        <v>18462.282964018748</v>
      </c>
      <c r="O58" s="9">
        <f>SUM($J$8:J58)/D58</f>
        <v>109.39391006733885</v>
      </c>
      <c r="P58" s="27">
        <f>SUM($L$8:L58)/D58</f>
        <v>0.1143021687495534</v>
      </c>
      <c r="Q58" s="9">
        <f>SUM($I$8:I58)/O58</f>
        <v>5.9092878797904396</v>
      </c>
    </row>
    <row r="59" spans="2:17" ht="14.25" x14ac:dyDescent="0.45">
      <c r="C59" s="3" t="s">
        <v>3</v>
      </c>
      <c r="D59" s="2">
        <v>52</v>
      </c>
      <c r="E59" s="2">
        <v>1118</v>
      </c>
      <c r="G59" s="15">
        <f t="shared" si="6"/>
        <v>1019.2524224455981</v>
      </c>
      <c r="H59" s="9">
        <f t="shared" si="5"/>
        <v>976.93203206514022</v>
      </c>
      <c r="I59" s="8">
        <f t="shared" si="7"/>
        <v>141.06796793485978</v>
      </c>
      <c r="J59" s="9">
        <f t="shared" si="8"/>
        <v>141.06796793485978</v>
      </c>
      <c r="K59" s="9">
        <f t="shared" si="3"/>
        <v>19900.171577270627</v>
      </c>
      <c r="L59" s="9">
        <f t="shared" si="9"/>
        <v>0.12617886219576008</v>
      </c>
      <c r="M59" s="9">
        <f>SUM($I$8:I59)</f>
        <v>787.50807481867059</v>
      </c>
      <c r="N59" s="9">
        <f>SUM($K$8:K59)/D59</f>
        <v>18489.934668119746</v>
      </c>
      <c r="O59" s="9">
        <f>SUM($J$8:J59)/D59</f>
        <v>110.00302656479117</v>
      </c>
      <c r="P59" s="27">
        <f>SUM($L$8:L59)/D59</f>
        <v>0.114530566700442</v>
      </c>
      <c r="Q59" s="9">
        <f>SUM($I$8:I59)/O59</f>
        <v>7.1589673430924439</v>
      </c>
    </row>
    <row r="60" spans="2:17" ht="14.25" x14ac:dyDescent="0.45">
      <c r="C60" s="3" t="s">
        <v>4</v>
      </c>
      <c r="D60" s="2">
        <v>53</v>
      </c>
      <c r="E60" s="2">
        <v>1197</v>
      </c>
      <c r="G60" s="15">
        <f t="shared" si="6"/>
        <v>1072.5766957119185</v>
      </c>
      <c r="H60" s="9">
        <f t="shared" si="5"/>
        <v>1019.2524224455981</v>
      </c>
      <c r="I60" s="8">
        <f t="shared" si="7"/>
        <v>177.74757755440191</v>
      </c>
      <c r="J60" s="9">
        <f t="shared" si="8"/>
        <v>177.74757755440191</v>
      </c>
      <c r="K60" s="9">
        <f t="shared" si="3"/>
        <v>31594.201326458122</v>
      </c>
      <c r="L60" s="9">
        <f t="shared" si="9"/>
        <v>0.1484942168374285</v>
      </c>
      <c r="M60" s="9">
        <f>SUM($I$8:I60)</f>
        <v>965.25565237307251</v>
      </c>
      <c r="N60" s="9">
        <f>SUM($K$8:K60)/D60</f>
        <v>18737.184982428018</v>
      </c>
      <c r="O60" s="9">
        <f>SUM($J$8:J60)/D60</f>
        <v>111.28122564006685</v>
      </c>
      <c r="P60" s="27">
        <f>SUM($L$8:L60)/D60</f>
        <v>0.1151713902879323</v>
      </c>
      <c r="Q60" s="9">
        <f>SUM($I$8:I60)/O60</f>
        <v>8.6740206788801917</v>
      </c>
    </row>
    <row r="61" spans="2:17" ht="14.25" x14ac:dyDescent="0.45">
      <c r="B61" s="2">
        <v>2010</v>
      </c>
      <c r="C61" s="3" t="s">
        <v>5</v>
      </c>
      <c r="D61" s="2">
        <v>54</v>
      </c>
      <c r="E61" s="2">
        <v>1256</v>
      </c>
      <c r="G61" s="15">
        <f t="shared" si="6"/>
        <v>1127.6036869983429</v>
      </c>
      <c r="H61" s="9">
        <f t="shared" si="5"/>
        <v>1072.5766957119185</v>
      </c>
      <c r="I61" s="8">
        <f t="shared" si="7"/>
        <v>183.42330428808145</v>
      </c>
      <c r="J61" s="9">
        <f t="shared" si="8"/>
        <v>183.42330428808145</v>
      </c>
      <c r="K61" s="9">
        <f t="shared" si="3"/>
        <v>33644.108555958119</v>
      </c>
      <c r="L61" s="9">
        <f t="shared" si="9"/>
        <v>0.14603766264974638</v>
      </c>
      <c r="M61" s="9">
        <f>SUM($I$8:I61)</f>
        <v>1148.678956661154</v>
      </c>
      <c r="N61" s="9">
        <f>SUM($K$8:K61)/D61</f>
        <v>19013.239122678577</v>
      </c>
      <c r="O61" s="9">
        <f>SUM($J$8:J61)/D61</f>
        <v>112.61719005947452</v>
      </c>
      <c r="P61" s="27">
        <f>SUM($L$8:L61)/D61</f>
        <v>0.1157429879242622</v>
      </c>
      <c r="Q61" s="9">
        <f>SUM($I$8:I61)/O61</f>
        <v>10.199854534236936</v>
      </c>
    </row>
    <row r="62" spans="2:17" ht="14.25" x14ac:dyDescent="0.45">
      <c r="C62" s="3" t="s">
        <v>6</v>
      </c>
      <c r="D62" s="2">
        <v>55</v>
      </c>
      <c r="E62" s="2">
        <v>1202</v>
      </c>
      <c r="G62" s="15">
        <f t="shared" si="6"/>
        <v>1149.9225808988399</v>
      </c>
      <c r="H62" s="9">
        <f t="shared" si="5"/>
        <v>1127.6036869983429</v>
      </c>
      <c r="I62" s="8">
        <f t="shared" si="7"/>
        <v>74.396313001657063</v>
      </c>
      <c r="J62" s="9">
        <f t="shared" si="8"/>
        <v>74.396313001657063</v>
      </c>
      <c r="K62" s="9">
        <f t="shared" si="3"/>
        <v>5534.8113882405278</v>
      </c>
      <c r="L62" s="9">
        <f t="shared" si="9"/>
        <v>6.1893771216020854E-2</v>
      </c>
      <c r="M62" s="9">
        <f>SUM($I$8:I62)</f>
        <v>1223.075269662811</v>
      </c>
      <c r="N62" s="9">
        <f>SUM($K$8:K62)/D62</f>
        <v>18768.176800234247</v>
      </c>
      <c r="O62" s="9">
        <f>SUM($J$8:J62)/D62</f>
        <v>111.92226502205966</v>
      </c>
      <c r="P62" s="27">
        <f>SUM($L$8:L62)/D62</f>
        <v>0.11476391125683963</v>
      </c>
      <c r="Q62" s="9">
        <f>SUM($I$8:I62)/O62</f>
        <v>10.927899550833297</v>
      </c>
    </row>
    <row r="63" spans="2:17" ht="14.25" x14ac:dyDescent="0.45">
      <c r="C63" s="3" t="s">
        <v>7</v>
      </c>
      <c r="D63" s="2">
        <v>56</v>
      </c>
      <c r="E63" s="2">
        <v>1170</v>
      </c>
      <c r="G63" s="15">
        <f t="shared" si="6"/>
        <v>1155.9458066291879</v>
      </c>
      <c r="H63" s="9">
        <f t="shared" si="5"/>
        <v>1149.9225808988399</v>
      </c>
      <c r="I63" s="8">
        <f t="shared" si="7"/>
        <v>20.077419101160103</v>
      </c>
      <c r="J63" s="9">
        <f t="shared" si="8"/>
        <v>20.077419101160103</v>
      </c>
      <c r="K63" s="9">
        <f t="shared" si="3"/>
        <v>403.10275776362857</v>
      </c>
      <c r="L63" s="9">
        <f t="shared" si="9"/>
        <v>1.7160187265948805E-2</v>
      </c>
      <c r="M63" s="9">
        <f>SUM($I$8:I63)</f>
        <v>1243.1526887639711</v>
      </c>
      <c r="N63" s="9">
        <f>SUM($K$8:K63)/D63</f>
        <v>18440.229049475842</v>
      </c>
      <c r="O63" s="9">
        <f>SUM($J$8:J63)/D63</f>
        <v>110.28217848775788</v>
      </c>
      <c r="P63" s="27">
        <f>SUM($L$8:L63)/D63</f>
        <v>0.11302098761414515</v>
      </c>
      <c r="Q63" s="9">
        <f>SUM($I$8:I63)/O63</f>
        <v>11.272471271520722</v>
      </c>
    </row>
    <row r="64" spans="2:17" ht="14.25" x14ac:dyDescent="0.45">
      <c r="C64" s="3" t="s">
        <v>8</v>
      </c>
      <c r="D64" s="2">
        <v>57</v>
      </c>
      <c r="E64" s="2">
        <v>982</v>
      </c>
      <c r="G64" s="15">
        <f t="shared" si="6"/>
        <v>1103.7620646404314</v>
      </c>
      <c r="H64" s="9">
        <f t="shared" si="5"/>
        <v>1155.9458066291879</v>
      </c>
      <c r="I64" s="8">
        <f t="shared" si="7"/>
        <v>-173.94580662918793</v>
      </c>
      <c r="J64" s="9">
        <f t="shared" si="8"/>
        <v>173.94580662918793</v>
      </c>
      <c r="K64" s="9">
        <f t="shared" si="3"/>
        <v>30257.143643878841</v>
      </c>
      <c r="L64" s="9">
        <f t="shared" si="9"/>
        <v>0.17713422263664758</v>
      </c>
      <c r="M64" s="9">
        <f>SUM($I$8:I64)</f>
        <v>1069.2068821347832</v>
      </c>
      <c r="N64" s="9">
        <f>SUM($K$8:K64)/D64</f>
        <v>18647.54334060572</v>
      </c>
      <c r="O64" s="9">
        <f>SUM($J$8:J64)/D64</f>
        <v>111.39908424462507</v>
      </c>
      <c r="P64" s="27">
        <f>SUM($L$8:L64)/D64</f>
        <v>0.11414578121103117</v>
      </c>
      <c r="Q64" s="9">
        <f>SUM($I$8:I64)/O64</f>
        <v>9.5979862795539237</v>
      </c>
    </row>
    <row r="65" spans="3:17" ht="14.25" x14ac:dyDescent="0.45">
      <c r="C65" s="3" t="s">
        <v>9</v>
      </c>
      <c r="D65" s="2">
        <v>58</v>
      </c>
      <c r="E65" s="2">
        <v>1297</v>
      </c>
      <c r="G65" s="15">
        <f t="shared" si="6"/>
        <v>1161.7334452483019</v>
      </c>
      <c r="H65" s="9">
        <f t="shared" si="5"/>
        <v>1103.7620646404314</v>
      </c>
      <c r="I65" s="8">
        <f t="shared" si="7"/>
        <v>193.23793535956861</v>
      </c>
      <c r="J65" s="9">
        <f t="shared" si="8"/>
        <v>193.23793535956861</v>
      </c>
      <c r="K65" s="9">
        <f t="shared" si="3"/>
        <v>37340.899662028816</v>
      </c>
      <c r="L65" s="9">
        <f t="shared" si="9"/>
        <v>0.14898838501123254</v>
      </c>
      <c r="M65" s="9">
        <f>SUM($I$8:I65)</f>
        <v>1262.4448174943518</v>
      </c>
      <c r="N65" s="9">
        <f>SUM($K$8:K65)/D65</f>
        <v>18969.842587526808</v>
      </c>
      <c r="O65" s="9">
        <f>SUM($J$8:J65)/D65</f>
        <v>112.81009891902066</v>
      </c>
      <c r="P65" s="27">
        <f>SUM($L$8:L65)/D65</f>
        <v>0.1147465157593105</v>
      </c>
      <c r="Q65" s="9">
        <f>SUM($I$8:I65)/O65</f>
        <v>11.190884766447924</v>
      </c>
    </row>
    <row r="66" spans="3:17" ht="14.25" x14ac:dyDescent="0.45">
      <c r="C66" s="3" t="s">
        <v>10</v>
      </c>
      <c r="D66" s="2">
        <v>59</v>
      </c>
      <c r="E66" s="2">
        <v>1163</v>
      </c>
      <c r="G66" s="15">
        <f t="shared" si="6"/>
        <v>1162.1134116738112</v>
      </c>
      <c r="H66" s="9">
        <f t="shared" si="5"/>
        <v>1161.7334452483019</v>
      </c>
      <c r="I66" s="8">
        <f t="shared" si="7"/>
        <v>1.2665547516980951</v>
      </c>
      <c r="J66" s="9">
        <f t="shared" si="8"/>
        <v>1.2665547516980951</v>
      </c>
      <c r="K66" s="9">
        <f t="shared" si="3"/>
        <v>1.6041609390490232</v>
      </c>
      <c r="L66" s="9">
        <f t="shared" si="9"/>
        <v>1.0890410590697292E-3</v>
      </c>
      <c r="M66" s="9">
        <f>SUM($I$8:I66)</f>
        <v>1263.7113722460499</v>
      </c>
      <c r="N66" s="9">
        <f>SUM($K$8:K66)/D66</f>
        <v>18648.347020974474</v>
      </c>
      <c r="O66" s="9">
        <f>SUM($J$8:J66)/D66</f>
        <v>110.9195303738118</v>
      </c>
      <c r="P66" s="27">
        <f>SUM($L$8:L66)/D66</f>
        <v>0.11282011788303523</v>
      </c>
      <c r="Q66" s="9">
        <f>SUM($I$8:I66)/O66</f>
        <v>11.393046544528225</v>
      </c>
    </row>
    <row r="67" spans="3:17" ht="14.25" x14ac:dyDescent="0.45">
      <c r="C67" s="3" t="s">
        <v>11</v>
      </c>
      <c r="D67" s="2">
        <v>60</v>
      </c>
      <c r="E67" s="2">
        <v>1053</v>
      </c>
      <c r="G67" s="15">
        <f t="shared" si="6"/>
        <v>1129.3793881716679</v>
      </c>
      <c r="H67" s="9">
        <f t="shared" si="5"/>
        <v>1162.1134116738112</v>
      </c>
      <c r="I67" s="8">
        <f t="shared" si="7"/>
        <v>-109.11341167381124</v>
      </c>
      <c r="J67" s="9">
        <f t="shared" si="8"/>
        <v>109.11341167381124</v>
      </c>
      <c r="K67" s="9">
        <f t="shared" si="3"/>
        <v>11905.736607098608</v>
      </c>
      <c r="L67" s="9">
        <f t="shared" si="9"/>
        <v>0.10362147357436965</v>
      </c>
      <c r="M67" s="9">
        <f>SUM($I$8:I67)</f>
        <v>1154.5979605722387</v>
      </c>
      <c r="N67" s="13">
        <f>SUM($K$8:K67)/D67</f>
        <v>18535.97018074321</v>
      </c>
      <c r="O67" s="13">
        <f>SUM($J$8:J67)/D67</f>
        <v>110.88942839547846</v>
      </c>
      <c r="P67" s="29">
        <f>SUM($L$8:L67)/D67</f>
        <v>0.11266680714455747</v>
      </c>
      <c r="Q67" s="13">
        <f>SUM($I$8:I67)/O67</f>
        <v>10.412155399110324</v>
      </c>
    </row>
    <row r="68" spans="3:17" ht="14.25" x14ac:dyDescent="0.45">
      <c r="D68" s="2">
        <v>61</v>
      </c>
      <c r="G68" s="15"/>
      <c r="H68" s="13">
        <f>G67</f>
        <v>1129.3793881716679</v>
      </c>
      <c r="I68" s="8"/>
      <c r="J68" s="9"/>
      <c r="K68" s="9"/>
      <c r="L68" s="9"/>
      <c r="N68" s="9"/>
      <c r="O68" s="9"/>
      <c r="Q68" s="9"/>
    </row>
    <row r="69" spans="3:17" ht="13.5" thickBot="1" x14ac:dyDescent="0.45">
      <c r="G69" s="11" t="s">
        <v>35</v>
      </c>
      <c r="H69" s="16">
        <f>1.25*O67</f>
        <v>138.61178549434808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69"/>
  <sheetViews>
    <sheetView topLeftCell="A52" workbookViewId="0">
      <selection activeCell="P52" sqref="P1:P1048576"/>
    </sheetView>
  </sheetViews>
  <sheetFormatPr defaultRowHeight="13.15" x14ac:dyDescent="0.4"/>
  <cols>
    <col min="1" max="1" width="9.06640625" style="2"/>
    <col min="2" max="2" width="9.1328125" style="2" bestFit="1" customWidth="1"/>
    <col min="3" max="3" width="9.06640625" style="2"/>
    <col min="4" max="5" width="9.1328125" style="2" bestFit="1" customWidth="1"/>
    <col min="6" max="6" width="9.1328125" style="2" customWidth="1"/>
    <col min="7" max="7" width="9.06640625" style="2"/>
    <col min="8" max="8" width="6.9296875" style="2" bestFit="1" customWidth="1"/>
    <col min="9" max="9" width="10.06640625" style="2" customWidth="1"/>
    <col min="10" max="10" width="9.1328125" style="2" bestFit="1" customWidth="1"/>
    <col min="11" max="11" width="9.6640625" style="2" bestFit="1" customWidth="1"/>
    <col min="12" max="12" width="8.9296875" style="2" bestFit="1" customWidth="1"/>
    <col min="13" max="13" width="8.796875" style="2" bestFit="1" customWidth="1"/>
    <col min="14" max="15" width="9.1328125" style="2" bestFit="1" customWidth="1"/>
    <col min="16" max="16" width="9.1328125" style="27" bestFit="1" customWidth="1"/>
    <col min="17" max="17" width="9.1328125" style="2" bestFit="1" customWidth="1"/>
    <col min="18" max="16384" width="9.06640625" style="2"/>
  </cols>
  <sheetData>
    <row r="5" spans="2:17" x14ac:dyDescent="0.4">
      <c r="G5" s="17" t="s">
        <v>29</v>
      </c>
      <c r="H5" s="17">
        <v>0.5</v>
      </c>
    </row>
    <row r="6" spans="2:17" x14ac:dyDescent="0.4">
      <c r="B6" s="2" t="s">
        <v>19</v>
      </c>
      <c r="C6" s="2" t="s">
        <v>18</v>
      </c>
      <c r="D6" s="2" t="s">
        <v>17</v>
      </c>
      <c r="E6" s="3" t="s">
        <v>20</v>
      </c>
      <c r="G6" s="5" t="s">
        <v>37</v>
      </c>
      <c r="H6" s="5" t="s">
        <v>23</v>
      </c>
      <c r="I6" s="5" t="s">
        <v>33</v>
      </c>
      <c r="J6" s="5" t="s">
        <v>24</v>
      </c>
      <c r="K6" s="5" t="s">
        <v>25</v>
      </c>
      <c r="L6" s="5" t="s">
        <v>26</v>
      </c>
      <c r="M6" s="5" t="s">
        <v>36</v>
      </c>
      <c r="N6" s="5" t="s">
        <v>30</v>
      </c>
      <c r="O6" s="5" t="s">
        <v>28</v>
      </c>
      <c r="P6" s="28" t="s">
        <v>31</v>
      </c>
      <c r="Q6" s="5" t="s">
        <v>34</v>
      </c>
    </row>
    <row r="7" spans="2:17" x14ac:dyDescent="0.4">
      <c r="D7" s="2">
        <v>0</v>
      </c>
      <c r="F7" s="7"/>
      <c r="G7" s="2">
        <v>783</v>
      </c>
    </row>
    <row r="8" spans="2:17" ht="14.25" x14ac:dyDescent="0.45">
      <c r="C8" s="3" t="s">
        <v>0</v>
      </c>
      <c r="D8" s="2">
        <v>1</v>
      </c>
      <c r="E8" s="2">
        <v>779</v>
      </c>
      <c r="G8" s="15">
        <f t="shared" ref="G8:G39" si="0">$H$5*E8+(1-$H$5)*G7</f>
        <v>781</v>
      </c>
      <c r="H8" s="9">
        <f>G7</f>
        <v>783</v>
      </c>
      <c r="I8" s="8">
        <f t="shared" ref="I8:I39" si="1">E8-H8</f>
        <v>-4</v>
      </c>
      <c r="J8" s="9">
        <f t="shared" ref="J8:J39" si="2">ABS(E8-H8)</f>
        <v>4</v>
      </c>
      <c r="K8" s="9">
        <f t="shared" ref="K8:K67" si="3">J8^2</f>
        <v>16</v>
      </c>
      <c r="L8" s="9">
        <f t="shared" ref="L8:L39" si="4">(J8/E8)</f>
        <v>5.1347881899871627E-3</v>
      </c>
      <c r="M8" s="9">
        <f>SUM($I8:I$8)</f>
        <v>-4</v>
      </c>
      <c r="N8" s="9">
        <f>SUM($K8:K$8)/D8</f>
        <v>16</v>
      </c>
      <c r="O8" s="9">
        <f>SUM($J8:J$8)/D8</f>
        <v>4</v>
      </c>
      <c r="P8" s="27">
        <f>SUM($L8:L$8)/D8</f>
        <v>5.1347881899871627E-3</v>
      </c>
      <c r="Q8" s="9">
        <f>SUM($I8:I$8)/O8</f>
        <v>-1</v>
      </c>
    </row>
    <row r="9" spans="2:17" ht="14.25" x14ac:dyDescent="0.45">
      <c r="C9" s="3" t="s">
        <v>1</v>
      </c>
      <c r="D9" s="2">
        <v>2</v>
      </c>
      <c r="E9" s="2">
        <v>802</v>
      </c>
      <c r="G9" s="15">
        <f t="shared" si="0"/>
        <v>791.5</v>
      </c>
      <c r="H9" s="9">
        <f t="shared" ref="H9:H67" si="5">G8</f>
        <v>781</v>
      </c>
      <c r="I9" s="8">
        <f t="shared" si="1"/>
        <v>21</v>
      </c>
      <c r="J9" s="9">
        <f t="shared" si="2"/>
        <v>21</v>
      </c>
      <c r="K9" s="9">
        <f t="shared" si="3"/>
        <v>441</v>
      </c>
      <c r="L9" s="9">
        <f t="shared" si="4"/>
        <v>2.6184538653366583E-2</v>
      </c>
      <c r="M9" s="9">
        <f>SUM($I$8:I9)</f>
        <v>17</v>
      </c>
      <c r="N9" s="9">
        <f>SUM($K$8:K9)/D9</f>
        <v>228.5</v>
      </c>
      <c r="O9" s="9">
        <f>SUM($J$8:J9)/D9</f>
        <v>12.5</v>
      </c>
      <c r="P9" s="27">
        <f>SUM($L$8:L9)/D9</f>
        <v>1.5659663421676871E-2</v>
      </c>
      <c r="Q9" s="9">
        <f>SUM($I$8:I9)/O9</f>
        <v>1.36</v>
      </c>
    </row>
    <row r="10" spans="2:17" ht="14.25" x14ac:dyDescent="0.45">
      <c r="C10" s="3" t="s">
        <v>2</v>
      </c>
      <c r="D10" s="2">
        <v>3</v>
      </c>
      <c r="E10" s="2">
        <v>818</v>
      </c>
      <c r="G10" s="15">
        <f t="shared" si="0"/>
        <v>804.75</v>
      </c>
      <c r="H10" s="9">
        <f t="shared" si="5"/>
        <v>791.5</v>
      </c>
      <c r="I10" s="8">
        <f t="shared" si="1"/>
        <v>26.5</v>
      </c>
      <c r="J10" s="9">
        <f t="shared" si="2"/>
        <v>26.5</v>
      </c>
      <c r="K10" s="9">
        <f t="shared" si="3"/>
        <v>702.25</v>
      </c>
      <c r="L10" s="9">
        <f t="shared" si="4"/>
        <v>3.2396088019559899E-2</v>
      </c>
      <c r="M10" s="9">
        <f>SUM($I$8:I10)</f>
        <v>43.5</v>
      </c>
      <c r="N10" s="9">
        <f>SUM($K$8:K10)/D10</f>
        <v>386.41666666666669</v>
      </c>
      <c r="O10" s="9">
        <f>SUM($J$8:J10)/D10</f>
        <v>17.166666666666668</v>
      </c>
      <c r="P10" s="27">
        <f>SUM($L$8:L10)/D10</f>
        <v>2.1238471620971214E-2</v>
      </c>
      <c r="Q10" s="9">
        <f>SUM($I$8:I10)/O10</f>
        <v>2.5339805825242716</v>
      </c>
    </row>
    <row r="11" spans="2:17" ht="14.25" x14ac:dyDescent="0.45">
      <c r="C11" s="3" t="s">
        <v>3</v>
      </c>
      <c r="D11" s="2">
        <v>4</v>
      </c>
      <c r="E11" s="2">
        <v>888</v>
      </c>
      <c r="G11" s="15">
        <f t="shared" si="0"/>
        <v>846.375</v>
      </c>
      <c r="H11" s="9">
        <f t="shared" si="5"/>
        <v>804.75</v>
      </c>
      <c r="I11" s="8">
        <f t="shared" si="1"/>
        <v>83.25</v>
      </c>
      <c r="J11" s="9">
        <f t="shared" si="2"/>
        <v>83.25</v>
      </c>
      <c r="K11" s="9">
        <f t="shared" si="3"/>
        <v>6930.5625</v>
      </c>
      <c r="L11" s="9">
        <f t="shared" si="4"/>
        <v>9.375E-2</v>
      </c>
      <c r="M11" s="9">
        <f>SUM($I$8:I11)</f>
        <v>126.75</v>
      </c>
      <c r="N11" s="9">
        <f>SUM($K$8:K11)/D11</f>
        <v>2022.453125</v>
      </c>
      <c r="O11" s="9">
        <f>SUM($J$8:J11)/D11</f>
        <v>33.6875</v>
      </c>
      <c r="P11" s="27">
        <f>SUM($L$8:L11)/D11</f>
        <v>3.9366353715728414E-2</v>
      </c>
      <c r="Q11" s="9">
        <f>SUM($I$8:I11)/O11</f>
        <v>3.7625231910946195</v>
      </c>
    </row>
    <row r="12" spans="2:17" ht="14.25" x14ac:dyDescent="0.45">
      <c r="C12" s="3" t="s">
        <v>4</v>
      </c>
      <c r="D12" s="2">
        <v>5</v>
      </c>
      <c r="E12" s="2">
        <v>898</v>
      </c>
      <c r="G12" s="15">
        <f t="shared" si="0"/>
        <v>872.1875</v>
      </c>
      <c r="H12" s="9">
        <f t="shared" si="5"/>
        <v>846.375</v>
      </c>
      <c r="I12" s="8">
        <f t="shared" si="1"/>
        <v>51.625</v>
      </c>
      <c r="J12" s="9">
        <f t="shared" si="2"/>
        <v>51.625</v>
      </c>
      <c r="K12" s="9">
        <f t="shared" si="3"/>
        <v>2665.140625</v>
      </c>
      <c r="L12" s="9">
        <f t="shared" si="4"/>
        <v>5.7488864142538974E-2</v>
      </c>
      <c r="M12" s="9">
        <f>SUM($I$8:I12)</f>
        <v>178.375</v>
      </c>
      <c r="N12" s="9">
        <f>SUM($K$8:K12)/D12</f>
        <v>2150.9906249999999</v>
      </c>
      <c r="O12" s="9">
        <f>SUM($J$8:J12)/D12</f>
        <v>37.274999999999999</v>
      </c>
      <c r="P12" s="27">
        <f>SUM($L$8:L12)/D12</f>
        <v>4.2990855801090529E-2</v>
      </c>
      <c r="Q12" s="9">
        <f>SUM($I$8:I12)/O12</f>
        <v>4.7853789403085178</v>
      </c>
    </row>
    <row r="13" spans="2:17" ht="14.25" x14ac:dyDescent="0.45">
      <c r="B13" s="2">
        <v>2006</v>
      </c>
      <c r="C13" s="3" t="s">
        <v>5</v>
      </c>
      <c r="D13" s="2">
        <v>6</v>
      </c>
      <c r="E13" s="2">
        <v>902</v>
      </c>
      <c r="G13" s="15">
        <f t="shared" si="0"/>
        <v>887.09375</v>
      </c>
      <c r="H13" s="9">
        <f t="shared" si="5"/>
        <v>872.1875</v>
      </c>
      <c r="I13" s="8">
        <f t="shared" si="1"/>
        <v>29.8125</v>
      </c>
      <c r="J13" s="9">
        <f t="shared" si="2"/>
        <v>29.8125</v>
      </c>
      <c r="K13" s="9">
        <f t="shared" si="3"/>
        <v>888.78515625</v>
      </c>
      <c r="L13" s="9">
        <f t="shared" si="4"/>
        <v>3.3051552106430154E-2</v>
      </c>
      <c r="M13" s="9">
        <f>SUM($I$8:I13)</f>
        <v>208.1875</v>
      </c>
      <c r="N13" s="9">
        <f>SUM($K$8:K13)/D13</f>
        <v>1940.623046875</v>
      </c>
      <c r="O13" s="9">
        <f>SUM($J$8:J13)/D13</f>
        <v>36.03125</v>
      </c>
      <c r="P13" s="27">
        <f>SUM($L$8:L13)/D13</f>
        <v>4.1334305185313801E-2</v>
      </c>
      <c r="Q13" s="9">
        <f>SUM($I$8:I13)/O13</f>
        <v>5.7779705117085864</v>
      </c>
    </row>
    <row r="14" spans="2:17" ht="14.25" x14ac:dyDescent="0.45">
      <c r="C14" s="3" t="s">
        <v>6</v>
      </c>
      <c r="D14" s="2">
        <v>7</v>
      </c>
      <c r="E14" s="2">
        <v>916</v>
      </c>
      <c r="G14" s="15">
        <f t="shared" si="0"/>
        <v>901.546875</v>
      </c>
      <c r="H14" s="9">
        <f t="shared" si="5"/>
        <v>887.09375</v>
      </c>
      <c r="I14" s="8">
        <f t="shared" si="1"/>
        <v>28.90625</v>
      </c>
      <c r="J14" s="9">
        <f t="shared" si="2"/>
        <v>28.90625</v>
      </c>
      <c r="K14" s="9">
        <f t="shared" si="3"/>
        <v>835.5712890625</v>
      </c>
      <c r="L14" s="9">
        <f t="shared" si="4"/>
        <v>3.1557041484716157E-2</v>
      </c>
      <c r="M14" s="9">
        <f>SUM($I$8:I14)</f>
        <v>237.09375</v>
      </c>
      <c r="N14" s="9">
        <f>SUM($K$8:K14)/D14</f>
        <v>1782.7585100446429</v>
      </c>
      <c r="O14" s="9">
        <f>SUM($J$8:J14)/D14</f>
        <v>35.013392857142854</v>
      </c>
      <c r="P14" s="27">
        <f>SUM($L$8:L14)/D14</f>
        <v>3.9937553228085565E-2</v>
      </c>
      <c r="Q14" s="9">
        <f>SUM($I$8:I14)/O14</f>
        <v>6.7715160015300278</v>
      </c>
    </row>
    <row r="15" spans="2:17" ht="14.25" x14ac:dyDescent="0.45">
      <c r="C15" s="3" t="s">
        <v>7</v>
      </c>
      <c r="D15" s="2">
        <v>8</v>
      </c>
      <c r="E15" s="2">
        <v>708</v>
      </c>
      <c r="G15" s="15">
        <f t="shared" si="0"/>
        <v>804.7734375</v>
      </c>
      <c r="H15" s="9">
        <f t="shared" si="5"/>
        <v>901.546875</v>
      </c>
      <c r="I15" s="8">
        <f t="shared" si="1"/>
        <v>-193.546875</v>
      </c>
      <c r="J15" s="9">
        <f t="shared" si="2"/>
        <v>193.546875</v>
      </c>
      <c r="K15" s="9">
        <f t="shared" si="3"/>
        <v>37460.392822265625</v>
      </c>
      <c r="L15" s="9">
        <f t="shared" si="4"/>
        <v>0.27337129237288138</v>
      </c>
      <c r="M15" s="9">
        <f>SUM($I$8:I15)</f>
        <v>43.546875</v>
      </c>
      <c r="N15" s="9">
        <f>SUM($K$8:K15)/D15</f>
        <v>6242.4627990722656</v>
      </c>
      <c r="O15" s="9">
        <f>SUM($J$8:J15)/D15</f>
        <v>54.830078125</v>
      </c>
      <c r="P15" s="27">
        <f>SUM($L$8:L15)/D15</f>
        <v>6.9116770621185042E-2</v>
      </c>
      <c r="Q15" s="9">
        <f>SUM($I$8:I15)/O15</f>
        <v>0.79421508210736291</v>
      </c>
    </row>
    <row r="16" spans="2:17" ht="14.25" x14ac:dyDescent="0.45">
      <c r="C16" s="3" t="s">
        <v>8</v>
      </c>
      <c r="D16" s="2">
        <v>9</v>
      </c>
      <c r="E16" s="2">
        <v>695</v>
      </c>
      <c r="G16" s="15">
        <f t="shared" si="0"/>
        <v>749.88671875</v>
      </c>
      <c r="H16" s="9">
        <f t="shared" si="5"/>
        <v>804.7734375</v>
      </c>
      <c r="I16" s="8">
        <f t="shared" si="1"/>
        <v>-109.7734375</v>
      </c>
      <c r="J16" s="9">
        <f t="shared" si="2"/>
        <v>109.7734375</v>
      </c>
      <c r="K16" s="9">
        <f t="shared" si="3"/>
        <v>12050.207580566406</v>
      </c>
      <c r="L16" s="9">
        <f t="shared" si="4"/>
        <v>0.15794739208633093</v>
      </c>
      <c r="M16" s="9">
        <f>SUM($I$8:I16)</f>
        <v>-66.2265625</v>
      </c>
      <c r="N16" s="9">
        <f>SUM($K$8:K16)/D16</f>
        <v>6887.7677747938369</v>
      </c>
      <c r="O16" s="9">
        <f>SUM($J$8:J16)/D16</f>
        <v>60.934895833333336</v>
      </c>
      <c r="P16" s="27">
        <f>SUM($L$8:L16)/D16</f>
        <v>7.8986839672867917E-2</v>
      </c>
      <c r="Q16" s="9">
        <f>SUM($I$8:I16)/O16</f>
        <v>-1.0868413180050429</v>
      </c>
    </row>
    <row r="17" spans="2:17" ht="14.25" x14ac:dyDescent="0.45">
      <c r="C17" s="3" t="s">
        <v>9</v>
      </c>
      <c r="D17" s="2">
        <v>10</v>
      </c>
      <c r="E17" s="2">
        <v>708</v>
      </c>
      <c r="G17" s="15">
        <f t="shared" si="0"/>
        <v>728.943359375</v>
      </c>
      <c r="H17" s="9">
        <f t="shared" si="5"/>
        <v>749.88671875</v>
      </c>
      <c r="I17" s="8">
        <f t="shared" si="1"/>
        <v>-41.88671875</v>
      </c>
      <c r="J17" s="9">
        <f t="shared" si="2"/>
        <v>41.88671875</v>
      </c>
      <c r="K17" s="9">
        <f t="shared" si="3"/>
        <v>1754.4972076416016</v>
      </c>
      <c r="L17" s="9">
        <f t="shared" si="4"/>
        <v>5.9162032132768362E-2</v>
      </c>
      <c r="M17" s="9">
        <f>SUM($I$8:I17)</f>
        <v>-108.11328125</v>
      </c>
      <c r="N17" s="9">
        <f>SUM($K$8:K17)/D17</f>
        <v>6374.4407180786129</v>
      </c>
      <c r="O17" s="9">
        <f>SUM($J$8:J17)/D17</f>
        <v>59.030078125000003</v>
      </c>
      <c r="P17" s="27">
        <f>SUM($L$8:L17)/D17</f>
        <v>7.7004358918857957E-2</v>
      </c>
      <c r="Q17" s="9">
        <f>SUM($I$8:I17)/O17</f>
        <v>-1.8314948020408028</v>
      </c>
    </row>
    <row r="18" spans="2:17" ht="14.25" x14ac:dyDescent="0.45">
      <c r="C18" s="3" t="s">
        <v>10</v>
      </c>
      <c r="D18" s="2">
        <v>11</v>
      </c>
      <c r="E18" s="2">
        <v>716</v>
      </c>
      <c r="G18" s="15">
        <f t="shared" si="0"/>
        <v>722.4716796875</v>
      </c>
      <c r="H18" s="9">
        <f t="shared" si="5"/>
        <v>728.943359375</v>
      </c>
      <c r="I18" s="8">
        <f t="shared" si="1"/>
        <v>-12.943359375</v>
      </c>
      <c r="J18" s="9">
        <f t="shared" si="2"/>
        <v>12.943359375</v>
      </c>
      <c r="K18" s="9">
        <f t="shared" si="3"/>
        <v>167.53055191040039</v>
      </c>
      <c r="L18" s="9">
        <f t="shared" si="4"/>
        <v>1.8077317562849162E-2</v>
      </c>
      <c r="M18" s="9">
        <f>SUM($I$8:I18)</f>
        <v>-121.056640625</v>
      </c>
      <c r="N18" s="9">
        <f>SUM($K$8:K18)/D18</f>
        <v>5810.1761575178671</v>
      </c>
      <c r="O18" s="9">
        <f>SUM($J$8:J18)/D18</f>
        <v>54.840376420454547</v>
      </c>
      <c r="P18" s="27">
        <f>SUM($L$8:L18)/D18</f>
        <v>7.1647355159220799E-2</v>
      </c>
      <c r="Q18" s="9">
        <f>SUM($I$8:I18)/O18</f>
        <v>-2.2074363548651337</v>
      </c>
    </row>
    <row r="19" spans="2:17" ht="14.25" x14ac:dyDescent="0.45">
      <c r="C19" s="3" t="s">
        <v>11</v>
      </c>
      <c r="D19" s="2">
        <v>12</v>
      </c>
      <c r="E19" s="2">
        <v>784</v>
      </c>
      <c r="G19" s="15">
        <f t="shared" si="0"/>
        <v>753.23583984375</v>
      </c>
      <c r="H19" s="9">
        <f t="shared" si="5"/>
        <v>722.4716796875</v>
      </c>
      <c r="I19" s="8">
        <f t="shared" si="1"/>
        <v>61.5283203125</v>
      </c>
      <c r="J19" s="9">
        <f t="shared" si="2"/>
        <v>61.5283203125</v>
      </c>
      <c r="K19" s="9">
        <f t="shared" si="3"/>
        <v>3785.7342004776001</v>
      </c>
      <c r="L19" s="9">
        <f t="shared" si="4"/>
        <v>7.8480000398596941E-2</v>
      </c>
      <c r="M19" s="9">
        <f>SUM($I$8:I19)</f>
        <v>-59.5283203125</v>
      </c>
      <c r="N19" s="9">
        <f>SUM($K$8:K19)/D19</f>
        <v>5641.4726610978441</v>
      </c>
      <c r="O19" s="9">
        <f>SUM($J$8:J19)/D19</f>
        <v>55.397705078125</v>
      </c>
      <c r="P19" s="27">
        <f>SUM($L$8:L19)/D19</f>
        <v>7.2216742262502145E-2</v>
      </c>
      <c r="Q19" s="9">
        <f>SUM($I$8:I19)/O19</f>
        <v>-1.0745629305139945</v>
      </c>
    </row>
    <row r="20" spans="2:17" ht="14.25" x14ac:dyDescent="0.45">
      <c r="C20" s="3" t="s">
        <v>0</v>
      </c>
      <c r="D20" s="2">
        <v>13</v>
      </c>
      <c r="E20" s="2">
        <v>845</v>
      </c>
      <c r="G20" s="15">
        <f t="shared" si="0"/>
        <v>799.117919921875</v>
      </c>
      <c r="H20" s="9">
        <f t="shared" si="5"/>
        <v>753.23583984375</v>
      </c>
      <c r="I20" s="8">
        <f t="shared" si="1"/>
        <v>91.76416015625</v>
      </c>
      <c r="J20" s="9">
        <f t="shared" si="2"/>
        <v>91.76416015625</v>
      </c>
      <c r="K20" s="9">
        <f t="shared" si="3"/>
        <v>8420.6610891819</v>
      </c>
      <c r="L20" s="9">
        <f t="shared" si="4"/>
        <v>0.10859663923816568</v>
      </c>
      <c r="M20" s="9">
        <f>SUM($I$8:I20)</f>
        <v>32.23583984375</v>
      </c>
      <c r="N20" s="9">
        <f>SUM($K$8:K20)/D20</f>
        <v>5855.2563863350797</v>
      </c>
      <c r="O20" s="9">
        <f>SUM($J$8:J20)/D20</f>
        <v>58.195124699519234</v>
      </c>
      <c r="P20" s="27">
        <f>SUM($L$8:L20)/D20</f>
        <v>7.5015195876014712E-2</v>
      </c>
      <c r="Q20" s="9">
        <f>SUM($I$8:I20)/O20</f>
        <v>0.55392681105495267</v>
      </c>
    </row>
    <row r="21" spans="2:17" ht="14.25" x14ac:dyDescent="0.45">
      <c r="C21" s="3" t="s">
        <v>1</v>
      </c>
      <c r="D21" s="2">
        <v>14</v>
      </c>
      <c r="E21" s="2">
        <v>739</v>
      </c>
      <c r="G21" s="15">
        <f t="shared" si="0"/>
        <v>769.0589599609375</v>
      </c>
      <c r="H21" s="9">
        <f t="shared" si="5"/>
        <v>799.117919921875</v>
      </c>
      <c r="I21" s="8">
        <f t="shared" si="1"/>
        <v>-60.117919921875</v>
      </c>
      <c r="J21" s="9">
        <f t="shared" si="2"/>
        <v>60.117919921875</v>
      </c>
      <c r="K21" s="9">
        <f t="shared" si="3"/>
        <v>3614.164295732975</v>
      </c>
      <c r="L21" s="9">
        <f t="shared" si="4"/>
        <v>8.1350365252875506E-2</v>
      </c>
      <c r="M21" s="9">
        <f>SUM($I$8:I21)</f>
        <v>-27.882080078125</v>
      </c>
      <c r="N21" s="9">
        <f>SUM($K$8:K21)/D21</f>
        <v>5695.1783798635006</v>
      </c>
      <c r="O21" s="9">
        <f>SUM($J$8:J21)/D21</f>
        <v>58.332467215401785</v>
      </c>
      <c r="P21" s="27">
        <f>SUM($L$8:L21)/D21</f>
        <v>7.5467707974361906E-2</v>
      </c>
      <c r="Q21" s="9">
        <f>SUM($I$8:I21)/O21</f>
        <v>-0.4779856126291735</v>
      </c>
    </row>
    <row r="22" spans="2:17" ht="14.25" x14ac:dyDescent="0.45">
      <c r="C22" s="3" t="s">
        <v>2</v>
      </c>
      <c r="D22" s="2">
        <v>15</v>
      </c>
      <c r="E22" s="2">
        <v>871</v>
      </c>
      <c r="G22" s="15">
        <f t="shared" si="0"/>
        <v>820.02947998046875</v>
      </c>
      <c r="H22" s="9">
        <f t="shared" si="5"/>
        <v>769.0589599609375</v>
      </c>
      <c r="I22" s="8">
        <f t="shared" si="1"/>
        <v>101.9410400390625</v>
      </c>
      <c r="J22" s="9">
        <f t="shared" si="2"/>
        <v>101.9410400390625</v>
      </c>
      <c r="K22" s="9">
        <f t="shared" si="3"/>
        <v>10391.975644245744</v>
      </c>
      <c r="L22" s="9">
        <f t="shared" si="4"/>
        <v>0.1170390815603473</v>
      </c>
      <c r="M22" s="9">
        <f>SUM($I$8:I22)</f>
        <v>74.0589599609375</v>
      </c>
      <c r="N22" s="9">
        <f>SUM($K$8:K22)/D22</f>
        <v>6008.2981974889835</v>
      </c>
      <c r="O22" s="9">
        <f>SUM($J$8:J22)/D22</f>
        <v>61.239705403645836</v>
      </c>
      <c r="P22" s="27">
        <f>SUM($L$8:L22)/D22</f>
        <v>7.8239132880094264E-2</v>
      </c>
      <c r="Q22" s="9">
        <f>SUM($I$8:I22)/O22</f>
        <v>1.2093291349590405</v>
      </c>
    </row>
    <row r="23" spans="2:17" ht="14.25" x14ac:dyDescent="0.45">
      <c r="C23" s="3" t="s">
        <v>3</v>
      </c>
      <c r="D23" s="2">
        <v>16</v>
      </c>
      <c r="E23" s="2">
        <v>927</v>
      </c>
      <c r="G23" s="15">
        <f t="shared" si="0"/>
        <v>873.51473999023437</v>
      </c>
      <c r="H23" s="9">
        <f t="shared" si="5"/>
        <v>820.02947998046875</v>
      </c>
      <c r="I23" s="8">
        <f t="shared" si="1"/>
        <v>106.97052001953125</v>
      </c>
      <c r="J23" s="9">
        <f t="shared" si="2"/>
        <v>106.97052001953125</v>
      </c>
      <c r="K23" s="9">
        <f t="shared" si="3"/>
        <v>11442.692153248936</v>
      </c>
      <c r="L23" s="9">
        <f t="shared" si="4"/>
        <v>0.11539430422818905</v>
      </c>
      <c r="M23" s="9">
        <f>SUM($I$8:I23)</f>
        <v>181.02947998046875</v>
      </c>
      <c r="N23" s="9">
        <f>SUM($K$8:K23)/D23</f>
        <v>6347.9478197239805</v>
      </c>
      <c r="O23" s="9">
        <f>SUM($J$8:J23)/D23</f>
        <v>64.097881317138672</v>
      </c>
      <c r="P23" s="27">
        <f>SUM($L$8:L23)/D23</f>
        <v>8.0561331089350194E-2</v>
      </c>
      <c r="Q23" s="9">
        <f>SUM($I$8:I23)/O23</f>
        <v>2.82426620444418</v>
      </c>
    </row>
    <row r="24" spans="2:17" ht="14.25" x14ac:dyDescent="0.45">
      <c r="C24" s="3" t="s">
        <v>4</v>
      </c>
      <c r="D24" s="2">
        <v>17</v>
      </c>
      <c r="E24" s="2">
        <v>1133</v>
      </c>
      <c r="G24" s="15">
        <f t="shared" si="0"/>
        <v>1003.2573699951172</v>
      </c>
      <c r="H24" s="9">
        <f t="shared" si="5"/>
        <v>873.51473999023437</v>
      </c>
      <c r="I24" s="8">
        <f t="shared" si="1"/>
        <v>259.48526000976562</v>
      </c>
      <c r="J24" s="9">
        <f t="shared" si="2"/>
        <v>259.48526000976562</v>
      </c>
      <c r="K24" s="9">
        <f t="shared" si="3"/>
        <v>67332.600162335671</v>
      </c>
      <c r="L24" s="9">
        <f t="shared" si="4"/>
        <v>0.2290249426388046</v>
      </c>
      <c r="M24" s="9">
        <f>SUM($I$8:I24)</f>
        <v>440.51473999023437</v>
      </c>
      <c r="N24" s="9">
        <f>SUM($K$8:K24)/D24</f>
        <v>9935.2803104658451</v>
      </c>
      <c r="O24" s="9">
        <f>SUM($J$8:J24)/D24</f>
        <v>75.591256534352027</v>
      </c>
      <c r="P24" s="27">
        <f>SUM($L$8:L24)/D24</f>
        <v>8.9294484709906335E-2</v>
      </c>
      <c r="Q24" s="9">
        <f>SUM($I$8:I24)/O24</f>
        <v>5.8275885358519588</v>
      </c>
    </row>
    <row r="25" spans="2:17" ht="14.25" x14ac:dyDescent="0.45">
      <c r="B25" s="2">
        <v>2007</v>
      </c>
      <c r="C25" s="3" t="s">
        <v>5</v>
      </c>
      <c r="D25" s="2">
        <v>18</v>
      </c>
      <c r="E25" s="2">
        <v>1124</v>
      </c>
      <c r="G25" s="15">
        <f t="shared" si="0"/>
        <v>1063.6286849975586</v>
      </c>
      <c r="H25" s="9">
        <f t="shared" si="5"/>
        <v>1003.2573699951172</v>
      </c>
      <c r="I25" s="8">
        <f t="shared" si="1"/>
        <v>120.74263000488281</v>
      </c>
      <c r="J25" s="9">
        <f t="shared" si="2"/>
        <v>120.74263000488281</v>
      </c>
      <c r="K25" s="9">
        <f t="shared" si="3"/>
        <v>14578.782700496027</v>
      </c>
      <c r="L25" s="9">
        <f t="shared" si="4"/>
        <v>0.10742226868761816</v>
      </c>
      <c r="M25" s="9">
        <f>SUM($I$8:I25)</f>
        <v>561.25736999511719</v>
      </c>
      <c r="N25" s="9">
        <f>SUM($K$8:K25)/D25</f>
        <v>10193.252665467522</v>
      </c>
      <c r="O25" s="9">
        <f>SUM($J$8:J25)/D25</f>
        <v>78.099666171603729</v>
      </c>
      <c r="P25" s="27">
        <f>SUM($L$8:L25)/D25</f>
        <v>9.0301583819779208E-2</v>
      </c>
      <c r="Q25" s="9">
        <f>SUM($I$8:I25)/O25</f>
        <v>7.1864246994590211</v>
      </c>
    </row>
    <row r="26" spans="2:17" ht="14.25" x14ac:dyDescent="0.45">
      <c r="C26" s="3" t="s">
        <v>6</v>
      </c>
      <c r="D26" s="2">
        <v>19</v>
      </c>
      <c r="E26" s="2">
        <v>1056</v>
      </c>
      <c r="G26" s="15">
        <f t="shared" si="0"/>
        <v>1059.8143424987793</v>
      </c>
      <c r="H26" s="9">
        <f t="shared" si="5"/>
        <v>1063.6286849975586</v>
      </c>
      <c r="I26" s="8">
        <f t="shared" si="1"/>
        <v>-7.6286849975585938</v>
      </c>
      <c r="J26" s="9">
        <f t="shared" si="2"/>
        <v>7.6286849975585938</v>
      </c>
      <c r="K26" s="9">
        <f t="shared" si="3"/>
        <v>58.196834791975562</v>
      </c>
      <c r="L26" s="9">
        <f t="shared" si="4"/>
        <v>7.2241335204153347E-3</v>
      </c>
      <c r="M26" s="9">
        <f>SUM($I$8:I26)</f>
        <v>553.62868499755859</v>
      </c>
      <c r="N26" s="9">
        <f>SUM($K$8:K26)/D26</f>
        <v>9659.8286743793342</v>
      </c>
      <c r="O26" s="9">
        <f>SUM($J$8:J26)/D26</f>
        <v>74.390667162443464</v>
      </c>
      <c r="P26" s="27">
        <f>SUM($L$8:L26)/D26</f>
        <v>8.5929086435602167E-2</v>
      </c>
      <c r="Q26" s="9">
        <f>SUM($I$8:I26)/O26</f>
        <v>7.4421793232291522</v>
      </c>
    </row>
    <row r="27" spans="2:17" ht="14.25" x14ac:dyDescent="0.45">
      <c r="C27" s="3" t="s">
        <v>7</v>
      </c>
      <c r="D27" s="2">
        <v>20</v>
      </c>
      <c r="E27" s="2">
        <v>889</v>
      </c>
      <c r="G27" s="15">
        <f t="shared" si="0"/>
        <v>974.40717124938965</v>
      </c>
      <c r="H27" s="9">
        <f t="shared" si="5"/>
        <v>1059.8143424987793</v>
      </c>
      <c r="I27" s="8">
        <f t="shared" si="1"/>
        <v>-170.8143424987793</v>
      </c>
      <c r="J27" s="9">
        <f t="shared" si="2"/>
        <v>170.8143424987793</v>
      </c>
      <c r="K27" s="9">
        <f t="shared" si="3"/>
        <v>29177.539603290279</v>
      </c>
      <c r="L27" s="9">
        <f t="shared" si="4"/>
        <v>0.1921421175464334</v>
      </c>
      <c r="M27" s="9">
        <f>SUM($I$8:I27)</f>
        <v>382.8143424987793</v>
      </c>
      <c r="N27" s="9">
        <f>SUM($K$8:K27)/D27</f>
        <v>10635.714220824881</v>
      </c>
      <c r="O27" s="9">
        <f>SUM($J$8:J27)/D27</f>
        <v>79.211850929260251</v>
      </c>
      <c r="P27" s="27">
        <f>SUM($L$8:L27)/D27</f>
        <v>9.1239737991143738E-2</v>
      </c>
      <c r="Q27" s="9">
        <f>SUM($I$8:I27)/O27</f>
        <v>4.8327912806967452</v>
      </c>
    </row>
    <row r="28" spans="2:17" ht="14.25" x14ac:dyDescent="0.45">
      <c r="C28" s="3" t="s">
        <v>8</v>
      </c>
      <c r="D28" s="2">
        <v>21</v>
      </c>
      <c r="E28" s="2">
        <v>857</v>
      </c>
      <c r="G28" s="15">
        <f t="shared" si="0"/>
        <v>915.70358562469482</v>
      </c>
      <c r="H28" s="9">
        <f t="shared" si="5"/>
        <v>974.40717124938965</v>
      </c>
      <c r="I28" s="8">
        <f t="shared" si="1"/>
        <v>-117.40717124938965</v>
      </c>
      <c r="J28" s="9">
        <f t="shared" si="2"/>
        <v>117.40717124938965</v>
      </c>
      <c r="K28" s="9">
        <f t="shared" si="3"/>
        <v>13784.443860783507</v>
      </c>
      <c r="L28" s="9">
        <f t="shared" si="4"/>
        <v>0.13699786610197159</v>
      </c>
      <c r="M28" s="9">
        <f>SUM($I$8:I28)</f>
        <v>265.40717124938965</v>
      </c>
      <c r="N28" s="9">
        <f>SUM($K$8:K28)/D28</f>
        <v>10785.653727489578</v>
      </c>
      <c r="O28" s="9">
        <f>SUM($J$8:J28)/D28</f>
        <v>81.030675706409269</v>
      </c>
      <c r="P28" s="27">
        <f>SUM($L$8:L28)/D28</f>
        <v>9.3418696472611723E-2</v>
      </c>
      <c r="Q28" s="9">
        <f>SUM($I$8:I28)/O28</f>
        <v>3.2753913124335057</v>
      </c>
    </row>
    <row r="29" spans="2:17" ht="14.25" x14ac:dyDescent="0.45">
      <c r="C29" s="3" t="s">
        <v>9</v>
      </c>
      <c r="D29" s="2">
        <v>22</v>
      </c>
      <c r="E29" s="2">
        <v>772</v>
      </c>
      <c r="G29" s="15">
        <f t="shared" si="0"/>
        <v>843.85179281234741</v>
      </c>
      <c r="H29" s="9">
        <f t="shared" si="5"/>
        <v>915.70358562469482</v>
      </c>
      <c r="I29" s="8">
        <f t="shared" si="1"/>
        <v>-143.70358562469482</v>
      </c>
      <c r="J29" s="9">
        <f t="shared" si="2"/>
        <v>143.70358562469482</v>
      </c>
      <c r="K29" s="9">
        <f t="shared" si="3"/>
        <v>20650.720521393996</v>
      </c>
      <c r="L29" s="9">
        <f t="shared" si="4"/>
        <v>0.18614454096463059</v>
      </c>
      <c r="M29" s="9">
        <f>SUM($I$8:I29)</f>
        <v>121.70358562469482</v>
      </c>
      <c r="N29" s="9">
        <f>SUM($K$8:K29)/D29</f>
        <v>11234.065854485232</v>
      </c>
      <c r="O29" s="9">
        <f>SUM($J$8:J29)/D29</f>
        <v>83.879444339058622</v>
      </c>
      <c r="P29" s="27">
        <f>SUM($L$8:L29)/D29</f>
        <v>9.7633507585885307E-2</v>
      </c>
      <c r="Q29" s="9">
        <f>SUM($I$8:I29)/O29</f>
        <v>1.4509345714397315</v>
      </c>
    </row>
    <row r="30" spans="2:17" ht="14.25" x14ac:dyDescent="0.45">
      <c r="C30" s="3" t="s">
        <v>10</v>
      </c>
      <c r="D30" s="2">
        <v>23</v>
      </c>
      <c r="E30" s="2">
        <v>751</v>
      </c>
      <c r="G30" s="15">
        <f t="shared" si="0"/>
        <v>797.42589640617371</v>
      </c>
      <c r="H30" s="9">
        <f t="shared" si="5"/>
        <v>843.85179281234741</v>
      </c>
      <c r="I30" s="8">
        <f t="shared" si="1"/>
        <v>-92.851792812347412</v>
      </c>
      <c r="J30" s="9">
        <f t="shared" si="2"/>
        <v>92.851792812347412</v>
      </c>
      <c r="K30" s="9">
        <f t="shared" si="3"/>
        <v>8621.4554284670903</v>
      </c>
      <c r="L30" s="9">
        <f t="shared" si="4"/>
        <v>0.12363754036264635</v>
      </c>
      <c r="M30" s="9">
        <f>SUM($I$8:I30)</f>
        <v>28.851792812347412</v>
      </c>
      <c r="N30" s="9">
        <f>SUM($K$8:K30)/D30</f>
        <v>11120.474096832271</v>
      </c>
      <c r="O30" s="9">
        <f>SUM($J$8:J30)/D30</f>
        <v>84.269546446592912</v>
      </c>
      <c r="P30" s="27">
        <f>SUM($L$8:L30)/D30</f>
        <v>9.8764117706614044E-2</v>
      </c>
      <c r="Q30" s="9">
        <f>SUM($I$8:I30)/O30</f>
        <v>0.34237508125942828</v>
      </c>
    </row>
    <row r="31" spans="2:17" ht="14.25" x14ac:dyDescent="0.45">
      <c r="C31" s="3" t="s">
        <v>11</v>
      </c>
      <c r="D31" s="2">
        <v>24</v>
      </c>
      <c r="E31" s="2">
        <v>820</v>
      </c>
      <c r="G31" s="15">
        <f t="shared" si="0"/>
        <v>808.71294820308685</v>
      </c>
      <c r="H31" s="9">
        <f t="shared" si="5"/>
        <v>797.42589640617371</v>
      </c>
      <c r="I31" s="8">
        <f t="shared" si="1"/>
        <v>22.574103593826294</v>
      </c>
      <c r="J31" s="9">
        <f t="shared" si="2"/>
        <v>22.574103593826294</v>
      </c>
      <c r="K31" s="9">
        <f t="shared" si="3"/>
        <v>509.5901530648012</v>
      </c>
      <c r="L31" s="9">
        <f t="shared" si="4"/>
        <v>2.752939462661743E-2</v>
      </c>
      <c r="M31" s="9">
        <f>SUM($I$8:I31)</f>
        <v>51.425896406173706</v>
      </c>
      <c r="N31" s="9">
        <f>SUM($K$8:K31)/D31</f>
        <v>10678.353932508626</v>
      </c>
      <c r="O31" s="9">
        <f>SUM($J$8:J31)/D31</f>
        <v>81.698902994394302</v>
      </c>
      <c r="P31" s="27">
        <f>SUM($L$8:L31)/D31</f>
        <v>9.5796004244947511E-2</v>
      </c>
      <c r="Q31" s="9">
        <f>SUM($I$8:I31)/O31</f>
        <v>0.62945638829082251</v>
      </c>
    </row>
    <row r="32" spans="2:17" ht="14.25" x14ac:dyDescent="0.45">
      <c r="C32" s="3" t="s">
        <v>0</v>
      </c>
      <c r="D32" s="2">
        <v>25</v>
      </c>
      <c r="E32" s="2">
        <v>857</v>
      </c>
      <c r="G32" s="15">
        <f t="shared" si="0"/>
        <v>832.85647410154343</v>
      </c>
      <c r="H32" s="9">
        <f t="shared" si="5"/>
        <v>808.71294820308685</v>
      </c>
      <c r="I32" s="8">
        <f t="shared" si="1"/>
        <v>48.287051796913147</v>
      </c>
      <c r="J32" s="9">
        <f t="shared" si="2"/>
        <v>48.287051796913147</v>
      </c>
      <c r="K32" s="9">
        <f t="shared" si="3"/>
        <v>2331.639371237773</v>
      </c>
      <c r="L32" s="9">
        <f t="shared" si="4"/>
        <v>5.634428447714486E-2</v>
      </c>
      <c r="M32" s="9">
        <f>SUM($I$8:I32)</f>
        <v>99.712948203086853</v>
      </c>
      <c r="N32" s="9">
        <f>SUM($K$8:K32)/D32</f>
        <v>10344.485350057792</v>
      </c>
      <c r="O32" s="9">
        <f>SUM($J$8:J32)/D32</f>
        <v>80.362428946495058</v>
      </c>
      <c r="P32" s="27">
        <f>SUM($L$8:L32)/D32</f>
        <v>9.4217935454235402E-2</v>
      </c>
      <c r="Q32" s="9">
        <f>SUM($I$8:I32)/O32</f>
        <v>1.2407906220638911</v>
      </c>
    </row>
    <row r="33" spans="2:17" ht="14.25" x14ac:dyDescent="0.45">
      <c r="C33" s="3" t="s">
        <v>1</v>
      </c>
      <c r="D33" s="2">
        <v>26</v>
      </c>
      <c r="E33" s="2">
        <v>881</v>
      </c>
      <c r="G33" s="15">
        <f t="shared" si="0"/>
        <v>856.92823705077171</v>
      </c>
      <c r="H33" s="9">
        <f t="shared" si="5"/>
        <v>832.85647410154343</v>
      </c>
      <c r="I33" s="8">
        <f t="shared" si="1"/>
        <v>48.143525898456573</v>
      </c>
      <c r="J33" s="9">
        <f t="shared" si="2"/>
        <v>48.143525898456573</v>
      </c>
      <c r="K33" s="9">
        <f t="shared" si="3"/>
        <v>2317.799085935359</v>
      </c>
      <c r="L33" s="9">
        <f t="shared" si="4"/>
        <v>5.4646453914252636E-2</v>
      </c>
      <c r="M33" s="9">
        <f>SUM($I$8:I33)</f>
        <v>147.85647410154343</v>
      </c>
      <c r="N33" s="9">
        <f>SUM($K$8:K33)/D33</f>
        <v>10035.766647591545</v>
      </c>
      <c r="O33" s="9">
        <f>SUM($J$8:J33)/D33</f>
        <v>79.12324036772435</v>
      </c>
      <c r="P33" s="27">
        <f>SUM($L$8:L33)/D33</f>
        <v>9.2695955395005303E-2</v>
      </c>
      <c r="Q33" s="9">
        <f>SUM($I$8:I33)/O33</f>
        <v>1.868685779479988</v>
      </c>
    </row>
    <row r="34" spans="2:17" ht="14.25" x14ac:dyDescent="0.45">
      <c r="C34" s="3" t="s">
        <v>2</v>
      </c>
      <c r="D34" s="2">
        <v>27</v>
      </c>
      <c r="E34" s="2">
        <v>937</v>
      </c>
      <c r="G34" s="15">
        <f t="shared" si="0"/>
        <v>896.96411852538586</v>
      </c>
      <c r="H34" s="9">
        <f t="shared" si="5"/>
        <v>856.92823705077171</v>
      </c>
      <c r="I34" s="8">
        <f t="shared" si="1"/>
        <v>80.071762949228287</v>
      </c>
      <c r="J34" s="9">
        <f t="shared" si="2"/>
        <v>80.071762949228287</v>
      </c>
      <c r="K34" s="9">
        <f t="shared" si="3"/>
        <v>6411.487221797408</v>
      </c>
      <c r="L34" s="9">
        <f t="shared" si="4"/>
        <v>8.5455456722762307E-2</v>
      </c>
      <c r="M34" s="9">
        <f>SUM($I$8:I34)</f>
        <v>227.92823705077171</v>
      </c>
      <c r="N34" s="9">
        <f>SUM($K$8:K34)/D34</f>
        <v>9901.5340762658361</v>
      </c>
      <c r="O34" s="9">
        <f>SUM($J$8:J34)/D34</f>
        <v>79.158370833705973</v>
      </c>
      <c r="P34" s="27">
        <f>SUM($L$8:L34)/D34</f>
        <v>9.2427788777514827E-2</v>
      </c>
      <c r="Q34" s="9">
        <f>SUM($I$8:I34)/O34</f>
        <v>2.8793952509406484</v>
      </c>
    </row>
    <row r="35" spans="2:17" ht="14.25" x14ac:dyDescent="0.45">
      <c r="C35" s="3" t="s">
        <v>3</v>
      </c>
      <c r="D35" s="2">
        <v>28</v>
      </c>
      <c r="E35" s="2">
        <v>1159</v>
      </c>
      <c r="G35" s="15">
        <f t="shared" si="0"/>
        <v>1027.9820592626929</v>
      </c>
      <c r="H35" s="9">
        <f t="shared" si="5"/>
        <v>896.96411852538586</v>
      </c>
      <c r="I35" s="8">
        <f t="shared" si="1"/>
        <v>262.03588147461414</v>
      </c>
      <c r="J35" s="9">
        <f t="shared" si="2"/>
        <v>262.03588147461414</v>
      </c>
      <c r="K35" s="9">
        <f t="shared" si="3"/>
        <v>68662.803180178031</v>
      </c>
      <c r="L35" s="9">
        <f t="shared" si="4"/>
        <v>0.2260879046372857</v>
      </c>
      <c r="M35" s="9">
        <f>SUM($I$8:I35)</f>
        <v>489.96411852538586</v>
      </c>
      <c r="N35" s="9">
        <f>SUM($K$8:K35)/D35</f>
        <v>12000.150829976987</v>
      </c>
      <c r="O35" s="9">
        <f>SUM($J$8:J35)/D35</f>
        <v>85.689710499452687</v>
      </c>
      <c r="P35" s="27">
        <f>SUM($L$8:L35)/D35</f>
        <v>9.7201364343935212E-2</v>
      </c>
      <c r="Q35" s="9">
        <f>SUM($I$8:I35)/O35</f>
        <v>5.7178874297692408</v>
      </c>
    </row>
    <row r="36" spans="2:17" ht="14.25" x14ac:dyDescent="0.45">
      <c r="C36" s="3" t="s">
        <v>4</v>
      </c>
      <c r="D36" s="2">
        <v>29</v>
      </c>
      <c r="E36" s="2">
        <v>1072</v>
      </c>
      <c r="G36" s="15">
        <f t="shared" si="0"/>
        <v>1049.9910296313465</v>
      </c>
      <c r="H36" s="9">
        <f t="shared" si="5"/>
        <v>1027.9820592626929</v>
      </c>
      <c r="I36" s="8">
        <f t="shared" si="1"/>
        <v>44.017940737307072</v>
      </c>
      <c r="J36" s="9">
        <f t="shared" si="2"/>
        <v>44.017940737307072</v>
      </c>
      <c r="K36" s="9">
        <f t="shared" si="3"/>
        <v>1937.5791067530774</v>
      </c>
      <c r="L36" s="9">
        <f t="shared" si="4"/>
        <v>4.1061511881816296E-2</v>
      </c>
      <c r="M36" s="9">
        <f>SUM($I$8:I36)</f>
        <v>533.98205926269293</v>
      </c>
      <c r="N36" s="9">
        <f>SUM($K$8:K36)/D36</f>
        <v>11653.165598141677</v>
      </c>
      <c r="O36" s="9">
        <f>SUM($J$8:J36)/D36</f>
        <v>84.252752921447666</v>
      </c>
      <c r="P36" s="27">
        <f>SUM($L$8:L36)/D36</f>
        <v>9.5265507362482835E-2</v>
      </c>
      <c r="Q36" s="9">
        <f>SUM($I$8:I36)/O36</f>
        <v>6.3378588918102956</v>
      </c>
    </row>
    <row r="37" spans="2:17" ht="14.25" x14ac:dyDescent="0.45">
      <c r="B37" s="2">
        <v>2008</v>
      </c>
      <c r="C37" s="3" t="s">
        <v>5</v>
      </c>
      <c r="D37" s="2">
        <v>30</v>
      </c>
      <c r="E37" s="2">
        <v>1246</v>
      </c>
      <c r="G37" s="15">
        <f t="shared" si="0"/>
        <v>1147.9955148156732</v>
      </c>
      <c r="H37" s="9">
        <f t="shared" si="5"/>
        <v>1049.9910296313465</v>
      </c>
      <c r="I37" s="8">
        <f t="shared" si="1"/>
        <v>196.00897036865354</v>
      </c>
      <c r="J37" s="9">
        <f t="shared" si="2"/>
        <v>196.00897036865354</v>
      </c>
      <c r="K37" s="9">
        <f t="shared" si="3"/>
        <v>38419.516464979701</v>
      </c>
      <c r="L37" s="9">
        <f t="shared" si="4"/>
        <v>0.1573105701193046</v>
      </c>
      <c r="M37" s="9">
        <f>SUM($I$8:I37)</f>
        <v>729.99102963134646</v>
      </c>
      <c r="N37" s="9">
        <f>SUM($K$8:K37)/D37</f>
        <v>12545.377293702944</v>
      </c>
      <c r="O37" s="9">
        <f>SUM($J$8:J37)/D37</f>
        <v>87.977960169687861</v>
      </c>
      <c r="P37" s="27">
        <f>SUM($L$8:L37)/D37</f>
        <v>9.7333676121043558E-2</v>
      </c>
      <c r="Q37" s="9">
        <f>SUM($I$8:I37)/O37</f>
        <v>8.2974307226875137</v>
      </c>
    </row>
    <row r="38" spans="2:17" ht="14.25" x14ac:dyDescent="0.45">
      <c r="C38" s="3" t="s">
        <v>6</v>
      </c>
      <c r="D38" s="2">
        <v>31</v>
      </c>
      <c r="E38" s="2">
        <v>1198</v>
      </c>
      <c r="G38" s="15">
        <f t="shared" si="0"/>
        <v>1172.9977574078366</v>
      </c>
      <c r="H38" s="9">
        <f t="shared" si="5"/>
        <v>1147.9955148156732</v>
      </c>
      <c r="I38" s="8">
        <f t="shared" si="1"/>
        <v>50.004485184326768</v>
      </c>
      <c r="J38" s="9">
        <f t="shared" si="2"/>
        <v>50.004485184326768</v>
      </c>
      <c r="K38" s="9">
        <f t="shared" si="3"/>
        <v>2500.4485385495555</v>
      </c>
      <c r="L38" s="9">
        <f t="shared" si="4"/>
        <v>4.1739970938503144E-2</v>
      </c>
      <c r="M38" s="9">
        <f>SUM($I$8:I38)</f>
        <v>779.99551481567323</v>
      </c>
      <c r="N38" s="9">
        <f>SUM($K$8:K38)/D38</f>
        <v>12221.347333859287</v>
      </c>
      <c r="O38" s="9">
        <f>SUM($J$8:J38)/D38</f>
        <v>86.753009363708472</v>
      </c>
      <c r="P38" s="27">
        <f>SUM($L$8:L38)/D38</f>
        <v>9.5540330792574513E-2</v>
      </c>
      <c r="Q38" s="9">
        <f>SUM($I$8:I38)/O38</f>
        <v>8.9909908663291862</v>
      </c>
    </row>
    <row r="39" spans="2:17" ht="14.25" x14ac:dyDescent="0.45">
      <c r="C39" s="3" t="s">
        <v>7</v>
      </c>
      <c r="D39" s="2">
        <v>32</v>
      </c>
      <c r="E39" s="2">
        <v>922</v>
      </c>
      <c r="G39" s="15">
        <f t="shared" si="0"/>
        <v>1047.4988787039183</v>
      </c>
      <c r="H39" s="9">
        <f t="shared" si="5"/>
        <v>1172.9977574078366</v>
      </c>
      <c r="I39" s="8">
        <f t="shared" si="1"/>
        <v>-250.99775740783662</v>
      </c>
      <c r="J39" s="9">
        <f t="shared" si="2"/>
        <v>250.99775740783662</v>
      </c>
      <c r="K39" s="9">
        <f t="shared" si="3"/>
        <v>62999.874223763203</v>
      </c>
      <c r="L39" s="9">
        <f t="shared" si="4"/>
        <v>0.27223184100633041</v>
      </c>
      <c r="M39" s="9">
        <f>SUM($I$8:I39)</f>
        <v>528.99775740783662</v>
      </c>
      <c r="N39" s="9">
        <f>SUM($K$8:K39)/D39</f>
        <v>13808.176299168783</v>
      </c>
      <c r="O39" s="9">
        <f>SUM($J$8:J39)/D39</f>
        <v>91.885657740087481</v>
      </c>
      <c r="P39" s="27">
        <f>SUM($L$8:L39)/D39</f>
        <v>0.10106194048675439</v>
      </c>
      <c r="Q39" s="9">
        <f>SUM($I$8:I39)/O39</f>
        <v>5.7571308778589474</v>
      </c>
    </row>
    <row r="40" spans="2:17" ht="14.25" x14ac:dyDescent="0.45">
      <c r="C40" s="3" t="s">
        <v>8</v>
      </c>
      <c r="D40" s="2">
        <v>33</v>
      </c>
      <c r="E40" s="2">
        <v>798</v>
      </c>
      <c r="G40" s="15">
        <f t="shared" ref="G40:G67" si="6">$H$5*E40+(1-$H$5)*G39</f>
        <v>922.74943935195915</v>
      </c>
      <c r="H40" s="9">
        <f t="shared" si="5"/>
        <v>1047.4988787039183</v>
      </c>
      <c r="I40" s="8">
        <f t="shared" ref="I40:I67" si="7">E40-H40</f>
        <v>-249.49887870391831</v>
      </c>
      <c r="J40" s="9">
        <f t="shared" ref="J40:J67" si="8">ABS(E40-H40)</f>
        <v>249.49887870391831</v>
      </c>
      <c r="K40" s="9">
        <f t="shared" si="3"/>
        <v>62249.690474512543</v>
      </c>
      <c r="L40" s="9">
        <f t="shared" ref="L40:L67" si="9">(J40/E40)</f>
        <v>0.31265523647107557</v>
      </c>
      <c r="M40" s="9">
        <f>SUM($I$8:I40)</f>
        <v>279.49887870391831</v>
      </c>
      <c r="N40" s="9">
        <f>SUM($K$8:K40)/D40</f>
        <v>15276.100971148897</v>
      </c>
      <c r="O40" s="9">
        <f>SUM($J$8:J40)/D40</f>
        <v>96.661815951112658</v>
      </c>
      <c r="P40" s="27">
        <f>SUM($L$8:L40)/D40</f>
        <v>0.10747385854688533</v>
      </c>
      <c r="Q40" s="9">
        <f>SUM($I$8:I40)/O40</f>
        <v>2.8915128063109914</v>
      </c>
    </row>
    <row r="41" spans="2:17" ht="14.25" x14ac:dyDescent="0.45">
      <c r="C41" s="3" t="s">
        <v>9</v>
      </c>
      <c r="D41" s="2">
        <v>34</v>
      </c>
      <c r="E41" s="2">
        <v>879</v>
      </c>
      <c r="G41" s="15">
        <f t="shared" si="6"/>
        <v>900.87471967597958</v>
      </c>
      <c r="H41" s="9">
        <f t="shared" si="5"/>
        <v>922.74943935195915</v>
      </c>
      <c r="I41" s="8">
        <f t="shared" si="7"/>
        <v>-43.749439351959154</v>
      </c>
      <c r="J41" s="9">
        <f t="shared" si="8"/>
        <v>43.749439351959154</v>
      </c>
      <c r="K41" s="9">
        <f t="shared" si="3"/>
        <v>1914.0134436107521</v>
      </c>
      <c r="L41" s="9">
        <f t="shared" si="9"/>
        <v>4.9771830889600861E-2</v>
      </c>
      <c r="M41" s="9">
        <f>SUM($I$8:I41)</f>
        <v>235.74943935195915</v>
      </c>
      <c r="N41" s="9">
        <f>SUM($K$8:K41)/D41</f>
        <v>14883.098396809539</v>
      </c>
      <c r="O41" s="9">
        <f>SUM($J$8:J41)/D41</f>
        <v>95.105569580549314</v>
      </c>
      <c r="P41" s="27">
        <f>SUM($L$8:L41)/D41</f>
        <v>0.10577674008637697</v>
      </c>
      <c r="Q41" s="9">
        <f>SUM($I$8:I41)/O41</f>
        <v>2.4788184371504345</v>
      </c>
    </row>
    <row r="42" spans="2:17" ht="14.25" x14ac:dyDescent="0.45">
      <c r="C42" s="3" t="s">
        <v>10</v>
      </c>
      <c r="D42" s="2">
        <v>35</v>
      </c>
      <c r="E42" s="2">
        <v>945</v>
      </c>
      <c r="G42" s="15">
        <f t="shared" si="6"/>
        <v>922.93735983798979</v>
      </c>
      <c r="H42" s="9">
        <f t="shared" si="5"/>
        <v>900.87471967597958</v>
      </c>
      <c r="I42" s="8">
        <f t="shared" si="7"/>
        <v>44.125280324020423</v>
      </c>
      <c r="J42" s="9">
        <f t="shared" si="8"/>
        <v>44.125280324020423</v>
      </c>
      <c r="K42" s="9">
        <f t="shared" si="3"/>
        <v>1947.0403636733838</v>
      </c>
      <c r="L42" s="9">
        <f t="shared" si="9"/>
        <v>4.6693418332296746E-2</v>
      </c>
      <c r="M42" s="9">
        <f>SUM($I$8:I42)</f>
        <v>279.87471967597958</v>
      </c>
      <c r="N42" s="9">
        <f>SUM($K$8:K42)/D42</f>
        <v>14513.496738719936</v>
      </c>
      <c r="O42" s="9">
        <f>SUM($J$8:J42)/D42</f>
        <v>93.648989887505635</v>
      </c>
      <c r="P42" s="27">
        <f>SUM($L$8:L42)/D42</f>
        <v>0.10408864517911753</v>
      </c>
      <c r="Q42" s="9">
        <f>SUM($I$8:I42)/O42</f>
        <v>2.9885503304645855</v>
      </c>
    </row>
    <row r="43" spans="2:17" ht="14.25" x14ac:dyDescent="0.45">
      <c r="C43" s="3" t="s">
        <v>11</v>
      </c>
      <c r="D43" s="2">
        <v>36</v>
      </c>
      <c r="E43" s="2">
        <v>990</v>
      </c>
      <c r="G43" s="15">
        <f t="shared" si="6"/>
        <v>956.46867991899489</v>
      </c>
      <c r="H43" s="9">
        <f t="shared" si="5"/>
        <v>922.93735983798979</v>
      </c>
      <c r="I43" s="8">
        <f t="shared" si="7"/>
        <v>67.062640162010211</v>
      </c>
      <c r="J43" s="9">
        <f t="shared" si="8"/>
        <v>67.062640162010211</v>
      </c>
      <c r="K43" s="9">
        <f t="shared" si="3"/>
        <v>4497.3977054992647</v>
      </c>
      <c r="L43" s="9">
        <f t="shared" si="9"/>
        <v>6.7740040567687079E-2</v>
      </c>
      <c r="M43" s="9">
        <f>SUM($I$8:I43)</f>
        <v>346.93735983798979</v>
      </c>
      <c r="N43" s="9">
        <f>SUM($K$8:K43)/D43</f>
        <v>14235.271765574917</v>
      </c>
      <c r="O43" s="9">
        <f>SUM($J$8:J43)/D43</f>
        <v>92.910480172908535</v>
      </c>
      <c r="P43" s="27">
        <f>SUM($L$8:L43)/D43</f>
        <v>0.10307896171768891</v>
      </c>
      <c r="Q43" s="9">
        <f>SUM($I$8:I43)/O43</f>
        <v>3.7341036144935575</v>
      </c>
    </row>
    <row r="44" spans="2:17" ht="14.25" x14ac:dyDescent="0.45">
      <c r="C44" s="3" t="s">
        <v>0</v>
      </c>
      <c r="D44" s="2">
        <v>37</v>
      </c>
      <c r="E44" s="2">
        <v>917</v>
      </c>
      <c r="G44" s="15">
        <f t="shared" si="6"/>
        <v>936.73433995949745</v>
      </c>
      <c r="H44" s="9">
        <f t="shared" si="5"/>
        <v>956.46867991899489</v>
      </c>
      <c r="I44" s="8">
        <f t="shared" si="7"/>
        <v>-39.468679918994894</v>
      </c>
      <c r="J44" s="9">
        <f t="shared" si="8"/>
        <v>39.468679918994894</v>
      </c>
      <c r="K44" s="9">
        <f t="shared" si="3"/>
        <v>1557.7766945480707</v>
      </c>
      <c r="L44" s="9">
        <f t="shared" si="9"/>
        <v>4.3041090424203808E-2</v>
      </c>
      <c r="M44" s="9">
        <f>SUM($I$8:I44)</f>
        <v>307.46867991899489</v>
      </c>
      <c r="N44" s="9">
        <f>SUM($K$8:K44)/D44</f>
        <v>13892.636763655271</v>
      </c>
      <c r="O44" s="9">
        <f>SUM($J$8:J44)/D44</f>
        <v>91.466107193073043</v>
      </c>
      <c r="P44" s="27">
        <f>SUM($L$8:L44)/D44</f>
        <v>0.10145631654759471</v>
      </c>
      <c r="Q44" s="9">
        <f>SUM($I$8:I44)/O44</f>
        <v>3.3615586073863244</v>
      </c>
    </row>
    <row r="45" spans="2:17" ht="14.25" x14ac:dyDescent="0.45">
      <c r="C45" s="3" t="s">
        <v>1</v>
      </c>
      <c r="D45" s="2">
        <v>38</v>
      </c>
      <c r="E45" s="2">
        <v>956</v>
      </c>
      <c r="G45" s="15">
        <f t="shared" si="6"/>
        <v>946.36716997974872</v>
      </c>
      <c r="H45" s="9">
        <f t="shared" si="5"/>
        <v>936.73433995949745</v>
      </c>
      <c r="I45" s="8">
        <f t="shared" si="7"/>
        <v>19.265660040502553</v>
      </c>
      <c r="J45" s="9">
        <f t="shared" si="8"/>
        <v>19.265660040502553</v>
      </c>
      <c r="K45" s="9">
        <f t="shared" si="3"/>
        <v>371.16565679621681</v>
      </c>
      <c r="L45" s="9">
        <f t="shared" si="9"/>
        <v>2.0152364059103089E-2</v>
      </c>
      <c r="M45" s="9">
        <f>SUM($I$8:I45)</f>
        <v>326.73433995949745</v>
      </c>
      <c r="N45" s="9">
        <f>SUM($K$8:K45)/D45</f>
        <v>13536.808576632664</v>
      </c>
      <c r="O45" s="9">
        <f>SUM($J$8:J45)/D45</f>
        <v>89.56609542590013</v>
      </c>
      <c r="P45" s="27">
        <f>SUM($L$8:L45)/D45</f>
        <v>9.9316738850529149E-2</v>
      </c>
      <c r="Q45" s="9">
        <f>SUM($I$8:I45)/O45</f>
        <v>3.6479690044076052</v>
      </c>
    </row>
    <row r="46" spans="2:17" ht="14.25" x14ac:dyDescent="0.45">
      <c r="C46" s="3" t="s">
        <v>2</v>
      </c>
      <c r="D46" s="2">
        <v>39</v>
      </c>
      <c r="E46" s="2">
        <v>1001</v>
      </c>
      <c r="G46" s="15">
        <f t="shared" si="6"/>
        <v>973.68358498987436</v>
      </c>
      <c r="H46" s="9">
        <f t="shared" si="5"/>
        <v>946.36716997974872</v>
      </c>
      <c r="I46" s="8">
        <f t="shared" si="7"/>
        <v>54.632830020251276</v>
      </c>
      <c r="J46" s="9">
        <f t="shared" si="8"/>
        <v>54.632830020251276</v>
      </c>
      <c r="K46" s="9">
        <f t="shared" si="3"/>
        <v>2984.746116021669</v>
      </c>
      <c r="L46" s="9">
        <f t="shared" si="9"/>
        <v>5.4578251768482793E-2</v>
      </c>
      <c r="M46" s="9">
        <f>SUM($I$8:I46)</f>
        <v>381.36716997974872</v>
      </c>
      <c r="N46" s="9">
        <f>SUM($K$8:K46)/D46</f>
        <v>13266.242872514433</v>
      </c>
      <c r="O46" s="9">
        <f>SUM($J$8:J46)/D46</f>
        <v>88.67037067190914</v>
      </c>
      <c r="P46" s="27">
        <f>SUM($L$8:L46)/D46</f>
        <v>9.8169598156117699E-2</v>
      </c>
      <c r="Q46" s="9">
        <f>SUM($I$8:I46)/O46</f>
        <v>4.3009538258371824</v>
      </c>
    </row>
    <row r="47" spans="2:17" ht="14.25" x14ac:dyDescent="0.45">
      <c r="C47" s="3" t="s">
        <v>3</v>
      </c>
      <c r="D47" s="2">
        <v>40</v>
      </c>
      <c r="E47" s="2">
        <v>1142</v>
      </c>
      <c r="G47" s="15">
        <f t="shared" si="6"/>
        <v>1057.8417924949372</v>
      </c>
      <c r="H47" s="9">
        <f t="shared" si="5"/>
        <v>973.68358498987436</v>
      </c>
      <c r="I47" s="8">
        <f t="shared" si="7"/>
        <v>168.31641501012564</v>
      </c>
      <c r="J47" s="9">
        <f t="shared" si="8"/>
        <v>168.31641501012564</v>
      </c>
      <c r="K47" s="9">
        <f t="shared" si="3"/>
        <v>28330.415561860846</v>
      </c>
      <c r="L47" s="9">
        <f t="shared" si="9"/>
        <v>0.1473874036866249</v>
      </c>
      <c r="M47" s="9">
        <f>SUM($I$8:I47)</f>
        <v>549.68358498987436</v>
      </c>
      <c r="N47" s="9">
        <f>SUM($K$8:K47)/D47</f>
        <v>13642.847189748096</v>
      </c>
      <c r="O47" s="9">
        <f>SUM($J$8:J47)/D47</f>
        <v>90.661521780364552</v>
      </c>
      <c r="P47" s="27">
        <f>SUM($L$8:L47)/D47</f>
        <v>9.9400043294380375E-2</v>
      </c>
      <c r="Q47" s="9">
        <f>SUM($I$8:I47)/O47</f>
        <v>6.06303064624848</v>
      </c>
    </row>
    <row r="48" spans="2:17" ht="14.25" x14ac:dyDescent="0.45">
      <c r="C48" s="3" t="s">
        <v>4</v>
      </c>
      <c r="D48" s="2">
        <v>41</v>
      </c>
      <c r="E48" s="2">
        <v>1276</v>
      </c>
      <c r="G48" s="15">
        <f t="shared" si="6"/>
        <v>1166.9208962474686</v>
      </c>
      <c r="H48" s="9">
        <f t="shared" si="5"/>
        <v>1057.8417924949372</v>
      </c>
      <c r="I48" s="8">
        <f t="shared" si="7"/>
        <v>218.15820750506282</v>
      </c>
      <c r="J48" s="9">
        <f t="shared" si="8"/>
        <v>218.15820750506282</v>
      </c>
      <c r="K48" s="9">
        <f t="shared" si="3"/>
        <v>47593.003501822044</v>
      </c>
      <c r="L48" s="9">
        <f t="shared" si="9"/>
        <v>0.17097038205725926</v>
      </c>
      <c r="M48" s="9">
        <f>SUM($I$8:I48)</f>
        <v>767.84179249493718</v>
      </c>
      <c r="N48" s="9">
        <f>SUM($K$8:K48)/D48</f>
        <v>14470.899782725508</v>
      </c>
      <c r="O48" s="9">
        <f>SUM($J$8:J48)/D48</f>
        <v>93.771197041942557</v>
      </c>
      <c r="P48" s="27">
        <f>SUM($L$8:L48)/D48</f>
        <v>0.10114566131298719</v>
      </c>
      <c r="Q48" s="9">
        <f>SUM($I$8:I48)/O48</f>
        <v>8.1884610276596153</v>
      </c>
    </row>
    <row r="49" spans="2:17" ht="14.25" x14ac:dyDescent="0.45">
      <c r="B49" s="2">
        <v>2009</v>
      </c>
      <c r="C49" s="3" t="s">
        <v>5</v>
      </c>
      <c r="D49" s="2">
        <v>42</v>
      </c>
      <c r="E49" s="2">
        <v>1356</v>
      </c>
      <c r="G49" s="15">
        <f t="shared" si="6"/>
        <v>1261.4604481237343</v>
      </c>
      <c r="H49" s="9">
        <f t="shared" si="5"/>
        <v>1166.9208962474686</v>
      </c>
      <c r="I49" s="8">
        <f t="shared" si="7"/>
        <v>189.07910375253141</v>
      </c>
      <c r="J49" s="9">
        <f t="shared" si="8"/>
        <v>189.07910375253141</v>
      </c>
      <c r="K49" s="9">
        <f t="shared" si="3"/>
        <v>35750.907475860535</v>
      </c>
      <c r="L49" s="9">
        <f t="shared" si="9"/>
        <v>0.13943886707413822</v>
      </c>
      <c r="M49" s="9">
        <f>SUM($I$8:I49)</f>
        <v>956.92089624746859</v>
      </c>
      <c r="N49" s="9">
        <f>SUM($K$8:K49)/D49</f>
        <v>14977.566632562057</v>
      </c>
      <c r="O49" s="9">
        <f>SUM($J$8:J49)/D49</f>
        <v>96.040432916004193</v>
      </c>
      <c r="P49" s="27">
        <f>SUM($L$8:L49)/D49</f>
        <v>0.1020574043073003</v>
      </c>
      <c r="Q49" s="9">
        <f>SUM($I$8:I49)/O49</f>
        <v>9.9637295167586348</v>
      </c>
    </row>
    <row r="50" spans="2:17" ht="14.25" x14ac:dyDescent="0.45">
      <c r="C50" s="3" t="s">
        <v>6</v>
      </c>
      <c r="D50" s="2">
        <v>43</v>
      </c>
      <c r="E50" s="2">
        <v>1288</v>
      </c>
      <c r="G50" s="15">
        <f t="shared" si="6"/>
        <v>1274.7302240618671</v>
      </c>
      <c r="H50" s="9">
        <f t="shared" si="5"/>
        <v>1261.4604481237343</v>
      </c>
      <c r="I50" s="8">
        <f t="shared" si="7"/>
        <v>26.539551876265705</v>
      </c>
      <c r="J50" s="9">
        <f t="shared" si="8"/>
        <v>26.539551876265705</v>
      </c>
      <c r="K50" s="9">
        <f t="shared" si="3"/>
        <v>704.34781379299852</v>
      </c>
      <c r="L50" s="9">
        <f t="shared" si="9"/>
        <v>2.0605242139957847E-2</v>
      </c>
      <c r="M50" s="9">
        <f>SUM($I$8:I50)</f>
        <v>983.4604481237343</v>
      </c>
      <c r="N50" s="9">
        <f>SUM($K$8:K50)/D50</f>
        <v>14645.631311195333</v>
      </c>
      <c r="O50" s="9">
        <f>SUM($J$8:J50)/D50</f>
        <v>94.424133356940501</v>
      </c>
      <c r="P50" s="27">
        <f>SUM($L$8:L50)/D50</f>
        <v>0.10016316797782722</v>
      </c>
      <c r="Q50" s="9">
        <f>SUM($I$8:I50)/O50</f>
        <v>10.415350537622345</v>
      </c>
    </row>
    <row r="51" spans="2:17" ht="14.25" x14ac:dyDescent="0.45">
      <c r="C51" s="3" t="s">
        <v>7</v>
      </c>
      <c r="D51" s="2">
        <v>44</v>
      </c>
      <c r="E51" s="2">
        <v>1082</v>
      </c>
      <c r="G51" s="15">
        <f t="shared" si="6"/>
        <v>1178.3651120309337</v>
      </c>
      <c r="H51" s="9">
        <f t="shared" si="5"/>
        <v>1274.7302240618671</v>
      </c>
      <c r="I51" s="8">
        <f t="shared" si="7"/>
        <v>-192.73022406186715</v>
      </c>
      <c r="J51" s="9">
        <f t="shared" si="8"/>
        <v>192.73022406186715</v>
      </c>
      <c r="K51" s="9">
        <f t="shared" si="3"/>
        <v>37144.939266937516</v>
      </c>
      <c r="L51" s="9">
        <f t="shared" si="9"/>
        <v>0.17812405181318591</v>
      </c>
      <c r="M51" s="9">
        <f>SUM($I$8:I51)</f>
        <v>790.73022406186715</v>
      </c>
      <c r="N51" s="9">
        <f>SUM($K$8:K51)/D51</f>
        <v>15156.979219280385</v>
      </c>
      <c r="O51" s="9">
        <f>SUM($J$8:J51)/D51</f>
        <v>96.658362691143381</v>
      </c>
      <c r="P51" s="27">
        <f>SUM($L$8:L51)/D51</f>
        <v>0.10193500624681265</v>
      </c>
      <c r="Q51" s="9">
        <f>SUM($I$8:I51)/O51</f>
        <v>8.1806705808634632</v>
      </c>
    </row>
    <row r="52" spans="2:17" ht="14.25" x14ac:dyDescent="0.45">
      <c r="C52" s="3" t="s">
        <v>8</v>
      </c>
      <c r="D52" s="2">
        <v>45</v>
      </c>
      <c r="E52" s="2">
        <v>877</v>
      </c>
      <c r="G52" s="15">
        <f t="shared" si="6"/>
        <v>1027.6825560154668</v>
      </c>
      <c r="H52" s="9">
        <f t="shared" si="5"/>
        <v>1178.3651120309337</v>
      </c>
      <c r="I52" s="8">
        <f t="shared" si="7"/>
        <v>-301.36511203093369</v>
      </c>
      <c r="J52" s="9">
        <f t="shared" si="8"/>
        <v>301.36511203093369</v>
      </c>
      <c r="K52" s="9">
        <f t="shared" si="3"/>
        <v>90820.93074941721</v>
      </c>
      <c r="L52" s="9">
        <f t="shared" si="9"/>
        <v>0.34363182671714215</v>
      </c>
      <c r="M52" s="9">
        <f>SUM($I$8:I52)</f>
        <v>489.36511203093346</v>
      </c>
      <c r="N52" s="9">
        <f>SUM($K$8:K52)/D52</f>
        <v>16838.400364394536</v>
      </c>
      <c r="O52" s="9">
        <f>SUM($J$8:J52)/D52</f>
        <v>101.20740156536093</v>
      </c>
      <c r="P52" s="27">
        <f>SUM($L$8:L52)/D52</f>
        <v>0.10730604670170886</v>
      </c>
      <c r="Q52" s="9">
        <f>SUM($I$8:I52)/O52</f>
        <v>4.8352699947038529</v>
      </c>
    </row>
    <row r="53" spans="2:17" ht="14.25" x14ac:dyDescent="0.45">
      <c r="C53" s="3" t="s">
        <v>9</v>
      </c>
      <c r="D53" s="2">
        <v>46</v>
      </c>
      <c r="E53" s="2">
        <v>1009</v>
      </c>
      <c r="G53" s="15">
        <f t="shared" si="6"/>
        <v>1018.3412780077334</v>
      </c>
      <c r="H53" s="9">
        <f t="shared" si="5"/>
        <v>1027.6825560154668</v>
      </c>
      <c r="I53" s="8">
        <f t="shared" si="7"/>
        <v>-18.682556015466844</v>
      </c>
      <c r="J53" s="9">
        <f t="shared" si="8"/>
        <v>18.682556015466844</v>
      </c>
      <c r="K53" s="9">
        <f t="shared" si="3"/>
        <v>349.03789927105635</v>
      </c>
      <c r="L53" s="9">
        <f t="shared" si="9"/>
        <v>1.8515912800264465E-2</v>
      </c>
      <c r="M53" s="9">
        <f>SUM($I$8:I53)</f>
        <v>470.68255601546662</v>
      </c>
      <c r="N53" s="9">
        <f>SUM($K$8:K53)/D53</f>
        <v>16479.935962978805</v>
      </c>
      <c r="O53" s="9">
        <f>SUM($J$8:J53)/D53</f>
        <v>99.413383183841489</v>
      </c>
      <c r="P53" s="27">
        <f>SUM($L$8:L53)/D53</f>
        <v>0.10537582639950355</v>
      </c>
      <c r="Q53" s="9">
        <f>SUM($I$8:I53)/O53</f>
        <v>4.734599517099733</v>
      </c>
    </row>
    <row r="54" spans="2:17" ht="14.25" x14ac:dyDescent="0.45">
      <c r="C54" s="3" t="s">
        <v>10</v>
      </c>
      <c r="D54" s="2">
        <v>47</v>
      </c>
      <c r="E54" s="2">
        <v>1100</v>
      </c>
      <c r="G54" s="15">
        <f t="shared" si="6"/>
        <v>1059.1706390038667</v>
      </c>
      <c r="H54" s="9">
        <f t="shared" si="5"/>
        <v>1018.3412780077334</v>
      </c>
      <c r="I54" s="8">
        <f t="shared" si="7"/>
        <v>81.658721992266578</v>
      </c>
      <c r="J54" s="9">
        <f t="shared" si="8"/>
        <v>81.658721992266578</v>
      </c>
      <c r="K54" s="9">
        <f t="shared" si="3"/>
        <v>6668.1468774102814</v>
      </c>
      <c r="L54" s="9">
        <f t="shared" si="9"/>
        <v>7.4235201811151438E-2</v>
      </c>
      <c r="M54" s="9">
        <f>SUM($I$8:I54)</f>
        <v>552.34127800773319</v>
      </c>
      <c r="N54" s="9">
        <f>SUM($K$8:K54)/D54</f>
        <v>16271.174493073091</v>
      </c>
      <c r="O54" s="9">
        <f>SUM($J$8:J54)/D54</f>
        <v>99.035624435084586</v>
      </c>
      <c r="P54" s="27">
        <f>SUM($L$8:L54)/D54</f>
        <v>0.10471325991890032</v>
      </c>
      <c r="Q54" s="9">
        <f>SUM($I$8:I54)/O54</f>
        <v>5.5771979139665984</v>
      </c>
    </row>
    <row r="55" spans="2:17" ht="14.25" x14ac:dyDescent="0.45">
      <c r="C55" s="3" t="s">
        <v>11</v>
      </c>
      <c r="D55" s="2">
        <v>48</v>
      </c>
      <c r="E55" s="2">
        <v>998</v>
      </c>
      <c r="G55" s="15">
        <f t="shared" si="6"/>
        <v>1028.5853195019333</v>
      </c>
      <c r="H55" s="9">
        <f t="shared" si="5"/>
        <v>1059.1706390038667</v>
      </c>
      <c r="I55" s="8">
        <f t="shared" si="7"/>
        <v>-61.170639003866654</v>
      </c>
      <c r="J55" s="9">
        <f t="shared" si="8"/>
        <v>61.170639003866654</v>
      </c>
      <c r="K55" s="9">
        <f t="shared" si="3"/>
        <v>3741.8470761413723</v>
      </c>
      <c r="L55" s="9">
        <f t="shared" si="9"/>
        <v>6.129322545477621E-2</v>
      </c>
      <c r="M55" s="9">
        <f>SUM($I$8:I55)</f>
        <v>491.17063900386654</v>
      </c>
      <c r="N55" s="9">
        <f>SUM($K$8:K55)/D55</f>
        <v>16010.146838553681</v>
      </c>
      <c r="O55" s="9">
        <f>SUM($J$8:J55)/D55</f>
        <v>98.246770571934192</v>
      </c>
      <c r="P55" s="27">
        <f>SUM($L$8:L55)/D55</f>
        <v>0.10380867586756438</v>
      </c>
      <c r="Q55" s="9">
        <f>SUM($I$8:I55)/O55</f>
        <v>4.9993565808276808</v>
      </c>
    </row>
    <row r="56" spans="2:17" ht="14.25" x14ac:dyDescent="0.45">
      <c r="C56" s="3" t="s">
        <v>0</v>
      </c>
      <c r="D56" s="2">
        <v>49</v>
      </c>
      <c r="E56" s="2">
        <v>887</v>
      </c>
      <c r="G56" s="15">
        <f t="shared" si="6"/>
        <v>957.79265975096666</v>
      </c>
      <c r="H56" s="9">
        <f t="shared" si="5"/>
        <v>1028.5853195019333</v>
      </c>
      <c r="I56" s="8">
        <f t="shared" si="7"/>
        <v>-141.58531950193333</v>
      </c>
      <c r="J56" s="9">
        <f t="shared" si="8"/>
        <v>141.58531950193333</v>
      </c>
      <c r="K56" s="9">
        <f t="shared" si="3"/>
        <v>20046.402698464542</v>
      </c>
      <c r="L56" s="9">
        <f t="shared" si="9"/>
        <v>0.15962268264028559</v>
      </c>
      <c r="M56" s="9">
        <f>SUM($I$8:I56)</f>
        <v>349.58531950193321</v>
      </c>
      <c r="N56" s="9">
        <f>SUM($K$8:K56)/D56</f>
        <v>16092.519407123291</v>
      </c>
      <c r="O56" s="9">
        <f>SUM($J$8:J56)/D56</f>
        <v>99.131230754179086</v>
      </c>
      <c r="P56" s="27">
        <f>SUM($L$8:L56)/D56</f>
        <v>0.10494773723027298</v>
      </c>
      <c r="Q56" s="9">
        <f>SUM($I$8:I56)/O56</f>
        <v>3.5264902578362842</v>
      </c>
    </row>
    <row r="57" spans="2:17" ht="14.25" x14ac:dyDescent="0.45">
      <c r="C57" s="3" t="s">
        <v>1</v>
      </c>
      <c r="D57" s="2">
        <v>50</v>
      </c>
      <c r="E57" s="2">
        <v>892</v>
      </c>
      <c r="G57" s="15">
        <f t="shared" si="6"/>
        <v>924.89632987548339</v>
      </c>
      <c r="H57" s="9">
        <f t="shared" si="5"/>
        <v>957.79265975096666</v>
      </c>
      <c r="I57" s="8">
        <f t="shared" si="7"/>
        <v>-65.792659750966664</v>
      </c>
      <c r="J57" s="9">
        <f t="shared" si="8"/>
        <v>65.792659750966664</v>
      </c>
      <c r="K57" s="9">
        <f t="shared" si="3"/>
        <v>4328.6740771064688</v>
      </c>
      <c r="L57" s="9">
        <f t="shared" si="9"/>
        <v>7.375858716476083E-2</v>
      </c>
      <c r="M57" s="9">
        <f>SUM($I$8:I57)</f>
        <v>283.79265975096655</v>
      </c>
      <c r="N57" s="9">
        <f>SUM($K$8:K57)/D57</f>
        <v>15857.242500522956</v>
      </c>
      <c r="O57" s="9">
        <f>SUM($J$8:J57)/D57</f>
        <v>98.464459334114835</v>
      </c>
      <c r="P57" s="27">
        <f>SUM($L$8:L57)/D57</f>
        <v>0.10432395422896273</v>
      </c>
      <c r="Q57" s="9">
        <f>SUM($I$8:I57)/O57</f>
        <v>2.8821837002931812</v>
      </c>
    </row>
    <row r="58" spans="2:17" ht="14.25" x14ac:dyDescent="0.45">
      <c r="C58" s="3" t="s">
        <v>2</v>
      </c>
      <c r="D58" s="2">
        <v>51</v>
      </c>
      <c r="E58" s="2">
        <v>997</v>
      </c>
      <c r="G58" s="15">
        <f t="shared" si="6"/>
        <v>960.94816493774169</v>
      </c>
      <c r="H58" s="9">
        <f t="shared" si="5"/>
        <v>924.89632987548339</v>
      </c>
      <c r="I58" s="8">
        <f t="shared" si="7"/>
        <v>72.103670124516611</v>
      </c>
      <c r="J58" s="9">
        <f t="shared" si="8"/>
        <v>72.103670124516611</v>
      </c>
      <c r="K58" s="9">
        <f t="shared" si="3"/>
        <v>5198.9392454251092</v>
      </c>
      <c r="L58" s="9">
        <f t="shared" si="9"/>
        <v>7.232063202057834E-2</v>
      </c>
      <c r="M58" s="9">
        <f>SUM($I$8:I58)</f>
        <v>355.89632987548316</v>
      </c>
      <c r="N58" s="9">
        <f>SUM($K$8:K58)/D58</f>
        <v>15648.256162187705</v>
      </c>
      <c r="O58" s="9">
        <f>SUM($J$8:J58)/D58</f>
        <v>97.947581114318794</v>
      </c>
      <c r="P58" s="27">
        <f>SUM($L$8:L58)/D58</f>
        <v>0.10369643810722971</v>
      </c>
      <c r="Q58" s="9">
        <f>SUM($I$8:I58)/O58</f>
        <v>3.6335387339489413</v>
      </c>
    </row>
    <row r="59" spans="2:17" ht="14.25" x14ac:dyDescent="0.45">
      <c r="C59" s="3" t="s">
        <v>3</v>
      </c>
      <c r="D59" s="2">
        <v>52</v>
      </c>
      <c r="E59" s="2">
        <v>1118</v>
      </c>
      <c r="G59" s="15">
        <f t="shared" si="6"/>
        <v>1039.4740824688708</v>
      </c>
      <c r="H59" s="9">
        <f t="shared" si="5"/>
        <v>960.94816493774169</v>
      </c>
      <c r="I59" s="8">
        <f t="shared" si="7"/>
        <v>157.05183506225831</v>
      </c>
      <c r="J59" s="9">
        <f t="shared" si="8"/>
        <v>157.05183506225831</v>
      </c>
      <c r="K59" s="9">
        <f t="shared" si="3"/>
        <v>24665.278896422788</v>
      </c>
      <c r="L59" s="9">
        <f t="shared" si="9"/>
        <v>0.14047570220237773</v>
      </c>
      <c r="M59" s="9">
        <f>SUM($I$8:I59)</f>
        <v>512.94816493774147</v>
      </c>
      <c r="N59" s="9">
        <f>SUM($K$8:K59)/D59</f>
        <v>15821.66044553838</v>
      </c>
      <c r="O59" s="9">
        <f>SUM($J$8:J59)/D59</f>
        <v>99.084201382548386</v>
      </c>
      <c r="P59" s="27">
        <f>SUM($L$8:L59)/D59</f>
        <v>0.10440373164752102</v>
      </c>
      <c r="Q59" s="9">
        <f>SUM($I$8:I59)/O59</f>
        <v>5.1768915506250082</v>
      </c>
    </row>
    <row r="60" spans="2:17" ht="14.25" x14ac:dyDescent="0.45">
      <c r="C60" s="3" t="s">
        <v>4</v>
      </c>
      <c r="D60" s="2">
        <v>53</v>
      </c>
      <c r="E60" s="2">
        <v>1197</v>
      </c>
      <c r="G60" s="15">
        <f t="shared" si="6"/>
        <v>1118.2370412344353</v>
      </c>
      <c r="H60" s="9">
        <f t="shared" si="5"/>
        <v>1039.4740824688708</v>
      </c>
      <c r="I60" s="8">
        <f t="shared" si="7"/>
        <v>157.52591753112915</v>
      </c>
      <c r="J60" s="9">
        <f t="shared" si="8"/>
        <v>157.52591753112915</v>
      </c>
      <c r="K60" s="9">
        <f t="shared" si="3"/>
        <v>24814.414694024104</v>
      </c>
      <c r="L60" s="9">
        <f t="shared" si="9"/>
        <v>0.13160059944121066</v>
      </c>
      <c r="M60" s="9">
        <f>SUM($I$8:I60)</f>
        <v>670.47408246887062</v>
      </c>
      <c r="N60" s="9">
        <f>SUM($K$8:K60)/D60</f>
        <v>15991.335054000376</v>
      </c>
      <c r="O60" s="9">
        <f>SUM($J$8:J60)/D60</f>
        <v>100.18687527214426</v>
      </c>
      <c r="P60" s="27">
        <f>SUM($L$8:L60)/D60</f>
        <v>0.10491688009645857</v>
      </c>
      <c r="Q60" s="9">
        <f>SUM($I$8:I60)/O60</f>
        <v>6.6922346928938277</v>
      </c>
    </row>
    <row r="61" spans="2:17" ht="14.25" x14ac:dyDescent="0.45">
      <c r="B61" s="2">
        <v>2010</v>
      </c>
      <c r="C61" s="3" t="s">
        <v>5</v>
      </c>
      <c r="D61" s="2">
        <v>54</v>
      </c>
      <c r="E61" s="2">
        <v>1256</v>
      </c>
      <c r="G61" s="15">
        <f t="shared" si="6"/>
        <v>1187.1185206172177</v>
      </c>
      <c r="H61" s="9">
        <f t="shared" si="5"/>
        <v>1118.2370412344353</v>
      </c>
      <c r="I61" s="8">
        <f t="shared" si="7"/>
        <v>137.76295876556469</v>
      </c>
      <c r="J61" s="9">
        <f t="shared" si="8"/>
        <v>137.76295876556469</v>
      </c>
      <c r="K61" s="9">
        <f t="shared" si="3"/>
        <v>18978.632807842678</v>
      </c>
      <c r="L61" s="9">
        <f t="shared" si="9"/>
        <v>0.10968388436748781</v>
      </c>
      <c r="M61" s="9">
        <f>SUM($I$8:I61)</f>
        <v>808.23704123443531</v>
      </c>
      <c r="N61" s="9">
        <f>SUM($K$8:K61)/D61</f>
        <v>16046.655382775234</v>
      </c>
      <c r="O61" s="9">
        <f>SUM($J$8:J61)/D61</f>
        <v>100.88272867017056</v>
      </c>
      <c r="P61" s="27">
        <f>SUM($L$8:L61)/D61</f>
        <v>0.10500515795332949</v>
      </c>
      <c r="Q61" s="9">
        <f>SUM($I$8:I61)/O61</f>
        <v>8.0116492871333111</v>
      </c>
    </row>
    <row r="62" spans="2:17" ht="14.25" x14ac:dyDescent="0.45">
      <c r="C62" s="3" t="s">
        <v>6</v>
      </c>
      <c r="D62" s="2">
        <v>55</v>
      </c>
      <c r="E62" s="2">
        <v>1202</v>
      </c>
      <c r="G62" s="15">
        <f t="shared" si="6"/>
        <v>1194.5592603086088</v>
      </c>
      <c r="H62" s="9">
        <f t="shared" si="5"/>
        <v>1187.1185206172177</v>
      </c>
      <c r="I62" s="8">
        <f t="shared" si="7"/>
        <v>14.881479382782345</v>
      </c>
      <c r="J62" s="9">
        <f t="shared" si="8"/>
        <v>14.881479382782345</v>
      </c>
      <c r="K62" s="9">
        <f t="shared" si="3"/>
        <v>221.45842862017599</v>
      </c>
      <c r="L62" s="9">
        <f t="shared" si="9"/>
        <v>1.2380598488171668E-2</v>
      </c>
      <c r="M62" s="9">
        <f>SUM($I$8:I62)</f>
        <v>823.11852061721765</v>
      </c>
      <c r="N62" s="9">
        <f>SUM($K$8:K62)/D62</f>
        <v>15758.924529063323</v>
      </c>
      <c r="O62" s="9">
        <f>SUM($J$8:J62)/D62</f>
        <v>99.319069592218042</v>
      </c>
      <c r="P62" s="27">
        <f>SUM($L$8:L62)/D62</f>
        <v>0.10332107505396297</v>
      </c>
      <c r="Q62" s="9">
        <f>SUM($I$8:I62)/O62</f>
        <v>8.2876181180186119</v>
      </c>
    </row>
    <row r="63" spans="2:17" ht="14.25" x14ac:dyDescent="0.45">
      <c r="C63" s="3" t="s">
        <v>7</v>
      </c>
      <c r="D63" s="2">
        <v>56</v>
      </c>
      <c r="E63" s="2">
        <v>1170</v>
      </c>
      <c r="G63" s="15">
        <f t="shared" si="6"/>
        <v>1182.2796301543044</v>
      </c>
      <c r="H63" s="9">
        <f t="shared" si="5"/>
        <v>1194.5592603086088</v>
      </c>
      <c r="I63" s="8">
        <f t="shared" si="7"/>
        <v>-24.559260308608827</v>
      </c>
      <c r="J63" s="9">
        <f t="shared" si="8"/>
        <v>24.559260308608827</v>
      </c>
      <c r="K63" s="9">
        <f t="shared" si="3"/>
        <v>603.157266906009</v>
      </c>
      <c r="L63" s="9">
        <f t="shared" si="9"/>
        <v>2.0990820776588742E-2</v>
      </c>
      <c r="M63" s="9">
        <f>SUM($I$8:I63)</f>
        <v>798.55926030860883</v>
      </c>
      <c r="N63" s="9">
        <f>SUM($K$8:K63)/D63</f>
        <v>15488.28582795337</v>
      </c>
      <c r="O63" s="9">
        <f>SUM($J$8:J63)/D63</f>
        <v>97.984072997867884</v>
      </c>
      <c r="P63" s="27">
        <f>SUM($L$8:L63)/D63</f>
        <v>0.101850891941867</v>
      </c>
      <c r="Q63" s="9">
        <f>SUM($I$8:I63)/O63</f>
        <v>8.1498884040673154</v>
      </c>
    </row>
    <row r="64" spans="2:17" ht="14.25" x14ac:dyDescent="0.45">
      <c r="C64" s="3" t="s">
        <v>8</v>
      </c>
      <c r="D64" s="2">
        <v>57</v>
      </c>
      <c r="E64" s="2">
        <v>982</v>
      </c>
      <c r="G64" s="15">
        <f t="shared" si="6"/>
        <v>1082.1398150771522</v>
      </c>
      <c r="H64" s="9">
        <f t="shared" si="5"/>
        <v>1182.2796301543044</v>
      </c>
      <c r="I64" s="8">
        <f t="shared" si="7"/>
        <v>-200.27963015430441</v>
      </c>
      <c r="J64" s="9">
        <f t="shared" si="8"/>
        <v>200.27963015430441</v>
      </c>
      <c r="K64" s="9">
        <f t="shared" si="3"/>
        <v>40111.930254744962</v>
      </c>
      <c r="L64" s="9">
        <f t="shared" si="9"/>
        <v>0.2039507435379882</v>
      </c>
      <c r="M64" s="9">
        <f>SUM($I$8:I64)</f>
        <v>598.27963015430441</v>
      </c>
      <c r="N64" s="9">
        <f>SUM($K$8:K64)/D64</f>
        <v>15920.279589826907</v>
      </c>
      <c r="O64" s="9">
        <f>SUM($J$8:J64)/D64</f>
        <v>99.778731895349239</v>
      </c>
      <c r="P64" s="27">
        <f>SUM($L$8:L64)/D64</f>
        <v>0.10364211740846561</v>
      </c>
      <c r="Q64" s="9">
        <f>SUM($I$8:I64)/O64</f>
        <v>5.9960636779970011</v>
      </c>
    </row>
    <row r="65" spans="3:17" ht="14.25" x14ac:dyDescent="0.45">
      <c r="C65" s="3" t="s">
        <v>9</v>
      </c>
      <c r="D65" s="2">
        <v>58</v>
      </c>
      <c r="E65" s="2">
        <v>1297</v>
      </c>
      <c r="G65" s="15">
        <f t="shared" si="6"/>
        <v>1189.569907538576</v>
      </c>
      <c r="H65" s="9">
        <f t="shared" si="5"/>
        <v>1082.1398150771522</v>
      </c>
      <c r="I65" s="8">
        <f t="shared" si="7"/>
        <v>214.86018492284779</v>
      </c>
      <c r="J65" s="9">
        <f t="shared" si="8"/>
        <v>214.86018492284779</v>
      </c>
      <c r="K65" s="9">
        <f t="shared" si="3"/>
        <v>46164.899065080353</v>
      </c>
      <c r="L65" s="9">
        <f t="shared" si="9"/>
        <v>0.16565935614714555</v>
      </c>
      <c r="M65" s="9">
        <f>SUM($I$8:I65)</f>
        <v>813.13981507715221</v>
      </c>
      <c r="N65" s="9">
        <f>SUM($K$8:K65)/D65</f>
        <v>16441.738546296794</v>
      </c>
      <c r="O65" s="9">
        <f>SUM($J$8:J65)/D65</f>
        <v>101.76289487858197</v>
      </c>
      <c r="P65" s="27">
        <f>SUM($L$8:L65)/D65</f>
        <v>0.1047113801453394</v>
      </c>
      <c r="Q65" s="9">
        <f>SUM($I$8:I65)/O65</f>
        <v>7.9905334458826767</v>
      </c>
    </row>
    <row r="66" spans="3:17" ht="14.25" x14ac:dyDescent="0.45">
      <c r="C66" s="3" t="s">
        <v>10</v>
      </c>
      <c r="D66" s="2">
        <v>59</v>
      </c>
      <c r="E66" s="2">
        <v>1163</v>
      </c>
      <c r="G66" s="15">
        <f t="shared" si="6"/>
        <v>1176.284953769288</v>
      </c>
      <c r="H66" s="9">
        <f t="shared" si="5"/>
        <v>1189.569907538576</v>
      </c>
      <c r="I66" s="8">
        <f t="shared" si="7"/>
        <v>-26.56990753857599</v>
      </c>
      <c r="J66" s="9">
        <f t="shared" si="8"/>
        <v>26.56990753857599</v>
      </c>
      <c r="K66" s="9">
        <f t="shared" si="3"/>
        <v>705.95998660847727</v>
      </c>
      <c r="L66" s="9">
        <f t="shared" si="9"/>
        <v>2.2846008201699044E-2</v>
      </c>
      <c r="M66" s="9">
        <f>SUM($I$8:I66)</f>
        <v>786.56990753857622</v>
      </c>
      <c r="N66" s="9">
        <f>SUM($K$8:K66)/D66</f>
        <v>16175.030435115636</v>
      </c>
      <c r="O66" s="9">
        <f>SUM($J$8:J66)/D66</f>
        <v>100.48843746603949</v>
      </c>
      <c r="P66" s="27">
        <f>SUM($L$8:L66)/D66</f>
        <v>0.10332383146832856</v>
      </c>
      <c r="Q66" s="9">
        <f>SUM($I$8:I66)/O66</f>
        <v>7.8274667949175845</v>
      </c>
    </row>
    <row r="67" spans="3:17" ht="14.25" x14ac:dyDescent="0.45">
      <c r="C67" s="3" t="s">
        <v>11</v>
      </c>
      <c r="D67" s="2">
        <v>60</v>
      </c>
      <c r="E67" s="2">
        <v>1053</v>
      </c>
      <c r="G67" s="15">
        <f t="shared" si="6"/>
        <v>1114.6424768846441</v>
      </c>
      <c r="H67" s="9">
        <f t="shared" si="5"/>
        <v>1176.284953769288</v>
      </c>
      <c r="I67" s="8">
        <f t="shared" si="7"/>
        <v>-123.28495376928799</v>
      </c>
      <c r="J67" s="9">
        <f t="shared" si="8"/>
        <v>123.28495376928799</v>
      </c>
      <c r="K67" s="9">
        <f t="shared" si="3"/>
        <v>15199.179825895479</v>
      </c>
      <c r="L67" s="9">
        <f t="shared" si="9"/>
        <v>0.117079728175962</v>
      </c>
      <c r="M67" s="9">
        <f>SUM($I$8:I67)</f>
        <v>663.28495376928822</v>
      </c>
      <c r="N67" s="13">
        <f>SUM($K$8:K67)/D67</f>
        <v>16158.7662582953</v>
      </c>
      <c r="O67" s="13">
        <f>SUM($J$8:J67)/D67</f>
        <v>100.86837940442697</v>
      </c>
      <c r="P67" s="29">
        <f>SUM($L$8:L67)/D67</f>
        <v>0.10355309641345577</v>
      </c>
      <c r="Q67" s="13">
        <f>SUM($I$8:I67)/O67</f>
        <v>6.575747104153213</v>
      </c>
    </row>
    <row r="68" spans="3:17" ht="14.25" x14ac:dyDescent="0.45">
      <c r="D68" s="2">
        <v>61</v>
      </c>
      <c r="G68" s="15"/>
      <c r="H68" s="13">
        <f>G67</f>
        <v>1114.6424768846441</v>
      </c>
      <c r="I68" s="8"/>
      <c r="J68" s="9"/>
      <c r="K68" s="9"/>
      <c r="L68" s="9"/>
      <c r="N68" s="9"/>
      <c r="O68" s="9"/>
      <c r="Q68" s="9"/>
    </row>
    <row r="69" spans="3:17" ht="13.5" thickBot="1" x14ac:dyDescent="0.45">
      <c r="G69" s="11" t="s">
        <v>35</v>
      </c>
      <c r="H69" s="16">
        <f>1.25*O67</f>
        <v>126.08547425553371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Q69"/>
  <sheetViews>
    <sheetView topLeftCell="A52" zoomScale="90" zoomScaleNormal="90" workbookViewId="0">
      <selection activeCell="Q72" sqref="Q72"/>
    </sheetView>
  </sheetViews>
  <sheetFormatPr defaultRowHeight="13.15" x14ac:dyDescent="0.4"/>
  <cols>
    <col min="1" max="1" width="9.06640625" style="2"/>
    <col min="2" max="2" width="9.1328125" style="2" bestFit="1" customWidth="1"/>
    <col min="3" max="3" width="9.06640625" style="2"/>
    <col min="4" max="5" width="9.1328125" style="2" bestFit="1" customWidth="1"/>
    <col min="6" max="6" width="9.1328125" style="2" customWidth="1"/>
    <col min="7" max="7" width="9.06640625" style="2"/>
    <col min="8" max="8" width="6.9296875" style="2" bestFit="1" customWidth="1"/>
    <col min="9" max="9" width="10.06640625" style="2" customWidth="1"/>
    <col min="10" max="10" width="9.1328125" style="2" bestFit="1" customWidth="1"/>
    <col min="11" max="11" width="9.6640625" style="2" bestFit="1" customWidth="1"/>
    <col min="12" max="12" width="8.9296875" style="2" bestFit="1" customWidth="1"/>
    <col min="13" max="13" width="8.796875" style="2" bestFit="1" customWidth="1"/>
    <col min="14" max="15" width="9.1328125" style="2" bestFit="1" customWidth="1"/>
    <col min="16" max="16" width="9.1328125" style="27" bestFit="1" customWidth="1"/>
    <col min="17" max="17" width="9.1328125" style="2" bestFit="1" customWidth="1"/>
    <col min="18" max="16384" width="9.06640625" style="2"/>
  </cols>
  <sheetData>
    <row r="5" spans="2:17" x14ac:dyDescent="0.4">
      <c r="G5" s="17" t="s">
        <v>29</v>
      </c>
      <c r="H5" s="17">
        <v>0.7</v>
      </c>
    </row>
    <row r="6" spans="2:17" x14ac:dyDescent="0.4">
      <c r="B6" s="2" t="s">
        <v>19</v>
      </c>
      <c r="C6" s="2" t="s">
        <v>18</v>
      </c>
      <c r="D6" s="2" t="s">
        <v>17</v>
      </c>
      <c r="E6" s="3" t="s">
        <v>20</v>
      </c>
      <c r="G6" s="5" t="s">
        <v>37</v>
      </c>
      <c r="H6" s="5" t="s">
        <v>23</v>
      </c>
      <c r="I6" s="5" t="s">
        <v>33</v>
      </c>
      <c r="J6" s="5" t="s">
        <v>24</v>
      </c>
      <c r="K6" s="5" t="s">
        <v>25</v>
      </c>
      <c r="L6" s="5" t="s">
        <v>26</v>
      </c>
      <c r="M6" s="5" t="s">
        <v>36</v>
      </c>
      <c r="N6" s="5" t="s">
        <v>30</v>
      </c>
      <c r="O6" s="5" t="s">
        <v>28</v>
      </c>
      <c r="P6" s="28" t="s">
        <v>31</v>
      </c>
      <c r="Q6" s="5" t="s">
        <v>34</v>
      </c>
    </row>
    <row r="7" spans="2:17" x14ac:dyDescent="0.4">
      <c r="D7" s="2">
        <v>0</v>
      </c>
      <c r="F7" s="7"/>
      <c r="G7" s="2">
        <v>783</v>
      </c>
    </row>
    <row r="8" spans="2:17" ht="14.25" x14ac:dyDescent="0.45">
      <c r="C8" s="3" t="s">
        <v>0</v>
      </c>
      <c r="D8" s="2">
        <v>1</v>
      </c>
      <c r="E8" s="2">
        <v>779</v>
      </c>
      <c r="G8" s="15">
        <f t="shared" ref="G8:G39" si="0">$H$5*E8+(1-$H$5)*G7</f>
        <v>780.2</v>
      </c>
      <c r="H8" s="9">
        <f>G7</f>
        <v>783</v>
      </c>
      <c r="I8" s="8">
        <f t="shared" ref="I8:I39" si="1">E8-H8</f>
        <v>-4</v>
      </c>
      <c r="J8" s="9">
        <f t="shared" ref="J8:J39" si="2">ABS(E8-H8)</f>
        <v>4</v>
      </c>
      <c r="K8" s="9">
        <f t="shared" ref="K8:K67" si="3">J8^2</f>
        <v>16</v>
      </c>
      <c r="L8" s="9">
        <f t="shared" ref="L8:L39" si="4">(J8/E8)</f>
        <v>5.1347881899871627E-3</v>
      </c>
      <c r="M8" s="9">
        <f>SUM($I8:I$8)</f>
        <v>-4</v>
      </c>
      <c r="N8" s="9">
        <f>SUM($K8:K$8)/D8</f>
        <v>16</v>
      </c>
      <c r="O8" s="9">
        <f>SUM($J8:J$8)/D8</f>
        <v>4</v>
      </c>
      <c r="P8" s="27">
        <f>SUM($L8:L$8)/D8</f>
        <v>5.1347881899871627E-3</v>
      </c>
      <c r="Q8" s="9">
        <f>SUM($I8:I$8)/O8</f>
        <v>-1</v>
      </c>
    </row>
    <row r="9" spans="2:17" ht="14.25" x14ac:dyDescent="0.45">
      <c r="C9" s="3" t="s">
        <v>1</v>
      </c>
      <c r="D9" s="2">
        <v>2</v>
      </c>
      <c r="E9" s="2">
        <v>802</v>
      </c>
      <c r="G9" s="15">
        <f t="shared" si="0"/>
        <v>795.46</v>
      </c>
      <c r="H9" s="9">
        <f t="shared" ref="H9:H67" si="5">G8</f>
        <v>780.2</v>
      </c>
      <c r="I9" s="8">
        <f t="shared" si="1"/>
        <v>21.799999999999955</v>
      </c>
      <c r="J9" s="9">
        <f t="shared" si="2"/>
        <v>21.799999999999955</v>
      </c>
      <c r="K9" s="9">
        <f t="shared" si="3"/>
        <v>475.23999999999802</v>
      </c>
      <c r="L9" s="9">
        <f t="shared" si="4"/>
        <v>2.718204488778049E-2</v>
      </c>
      <c r="M9" s="9">
        <f>SUM($I$8:I9)</f>
        <v>17.799999999999955</v>
      </c>
      <c r="N9" s="9">
        <f>SUM($K$8:K9)/D9</f>
        <v>245.61999999999901</v>
      </c>
      <c r="O9" s="9">
        <f>SUM($J$8:J9)/D9</f>
        <v>12.899999999999977</v>
      </c>
      <c r="P9" s="27">
        <f>SUM($L$8:L9)/D9</f>
        <v>1.6158416538883828E-2</v>
      </c>
      <c r="Q9" s="9">
        <f>SUM($I$8:I9)/O9</f>
        <v>1.379844961240309</v>
      </c>
    </row>
    <row r="10" spans="2:17" ht="14.25" x14ac:dyDescent="0.45">
      <c r="C10" s="3" t="s">
        <v>2</v>
      </c>
      <c r="D10" s="2">
        <v>3</v>
      </c>
      <c r="E10" s="2">
        <v>818</v>
      </c>
      <c r="G10" s="15">
        <f t="shared" si="0"/>
        <v>811.23799999999994</v>
      </c>
      <c r="H10" s="9">
        <f t="shared" si="5"/>
        <v>795.46</v>
      </c>
      <c r="I10" s="8">
        <f t="shared" si="1"/>
        <v>22.539999999999964</v>
      </c>
      <c r="J10" s="9">
        <f t="shared" si="2"/>
        <v>22.539999999999964</v>
      </c>
      <c r="K10" s="9">
        <f t="shared" si="3"/>
        <v>508.05159999999836</v>
      </c>
      <c r="L10" s="9">
        <f t="shared" si="4"/>
        <v>2.7555012224938832E-2</v>
      </c>
      <c r="M10" s="9">
        <f>SUM($I$8:I10)</f>
        <v>40.339999999999918</v>
      </c>
      <c r="N10" s="9">
        <f>SUM($K$8:K10)/D10</f>
        <v>333.09719999999879</v>
      </c>
      <c r="O10" s="9">
        <f>SUM($J$8:J10)/D10</f>
        <v>16.113333333333305</v>
      </c>
      <c r="P10" s="27">
        <f>SUM($L$8:L10)/D10</f>
        <v>1.9957281767568832E-2</v>
      </c>
      <c r="Q10" s="9">
        <f>SUM($I$8:I10)/O10</f>
        <v>2.503516756309474</v>
      </c>
    </row>
    <row r="11" spans="2:17" ht="14.25" x14ac:dyDescent="0.45">
      <c r="C11" s="3" t="s">
        <v>3</v>
      </c>
      <c r="D11" s="2">
        <v>4</v>
      </c>
      <c r="E11" s="2">
        <v>888</v>
      </c>
      <c r="G11" s="15">
        <f t="shared" si="0"/>
        <v>864.9713999999999</v>
      </c>
      <c r="H11" s="9">
        <f t="shared" si="5"/>
        <v>811.23799999999994</v>
      </c>
      <c r="I11" s="8">
        <f t="shared" si="1"/>
        <v>76.762000000000057</v>
      </c>
      <c r="J11" s="9">
        <f t="shared" si="2"/>
        <v>76.762000000000057</v>
      </c>
      <c r="K11" s="9">
        <f t="shared" si="3"/>
        <v>5892.4046440000084</v>
      </c>
      <c r="L11" s="9">
        <f t="shared" si="4"/>
        <v>8.6443693693693757E-2</v>
      </c>
      <c r="M11" s="9">
        <f>SUM($I$8:I11)</f>
        <v>117.10199999999998</v>
      </c>
      <c r="N11" s="9">
        <f>SUM($K$8:K11)/D11</f>
        <v>1722.9240610000011</v>
      </c>
      <c r="O11" s="9">
        <f>SUM($J$8:J11)/D11</f>
        <v>31.275499999999994</v>
      </c>
      <c r="P11" s="27">
        <f>SUM($L$8:L11)/D11</f>
        <v>3.6578884749100066E-2</v>
      </c>
      <c r="Q11" s="9">
        <f>SUM($I$8:I11)/O11</f>
        <v>3.7442087256798451</v>
      </c>
    </row>
    <row r="12" spans="2:17" ht="14.25" x14ac:dyDescent="0.45">
      <c r="C12" s="3" t="s">
        <v>4</v>
      </c>
      <c r="D12" s="2">
        <v>5</v>
      </c>
      <c r="E12" s="2">
        <v>898</v>
      </c>
      <c r="G12" s="15">
        <f t="shared" si="0"/>
        <v>888.09141999999997</v>
      </c>
      <c r="H12" s="9">
        <f t="shared" si="5"/>
        <v>864.9713999999999</v>
      </c>
      <c r="I12" s="8">
        <f t="shared" si="1"/>
        <v>33.028600000000097</v>
      </c>
      <c r="J12" s="9">
        <f t="shared" si="2"/>
        <v>33.028600000000097</v>
      </c>
      <c r="K12" s="9">
        <f t="shared" si="3"/>
        <v>1090.8884179600063</v>
      </c>
      <c r="L12" s="9">
        <f t="shared" si="4"/>
        <v>3.6780178173719487E-2</v>
      </c>
      <c r="M12" s="9">
        <f>SUM($I$8:I12)</f>
        <v>150.13060000000007</v>
      </c>
      <c r="N12" s="9">
        <f>SUM($K$8:K12)/D12</f>
        <v>1596.5169323920022</v>
      </c>
      <c r="O12" s="9">
        <f>SUM($J$8:J12)/D12</f>
        <v>31.626120000000014</v>
      </c>
      <c r="P12" s="27">
        <f>SUM($L$8:L12)/D12</f>
        <v>3.6619143434023949E-2</v>
      </c>
      <c r="Q12" s="9">
        <f>SUM($I$8:I12)/O12</f>
        <v>4.7470445315454439</v>
      </c>
    </row>
    <row r="13" spans="2:17" ht="14.25" x14ac:dyDescent="0.45">
      <c r="B13" s="2">
        <v>2006</v>
      </c>
      <c r="C13" s="3" t="s">
        <v>5</v>
      </c>
      <c r="D13" s="2">
        <v>6</v>
      </c>
      <c r="E13" s="2">
        <v>902</v>
      </c>
      <c r="G13" s="15">
        <f t="shared" si="0"/>
        <v>897.82742600000006</v>
      </c>
      <c r="H13" s="9">
        <f t="shared" si="5"/>
        <v>888.09141999999997</v>
      </c>
      <c r="I13" s="8">
        <f t="shared" si="1"/>
        <v>13.908580000000029</v>
      </c>
      <c r="J13" s="9">
        <f t="shared" si="2"/>
        <v>13.908580000000029</v>
      </c>
      <c r="K13" s="9">
        <f t="shared" si="3"/>
        <v>193.4485976164008</v>
      </c>
      <c r="L13" s="9">
        <f t="shared" si="4"/>
        <v>1.5419711751663004E-2</v>
      </c>
      <c r="M13" s="9">
        <f>SUM($I$8:I13)</f>
        <v>164.0391800000001</v>
      </c>
      <c r="N13" s="9">
        <f>SUM($K$8:K13)/D13</f>
        <v>1362.6722099294018</v>
      </c>
      <c r="O13" s="9">
        <f>SUM($J$8:J13)/D13</f>
        <v>28.673196666666684</v>
      </c>
      <c r="P13" s="27">
        <f>SUM($L$8:L13)/D13</f>
        <v>3.3085904820297128E-2</v>
      </c>
      <c r="Q13" s="9">
        <f>SUM($I$8:I13)/O13</f>
        <v>5.7209937875779229</v>
      </c>
    </row>
    <row r="14" spans="2:17" ht="14.25" x14ac:dyDescent="0.45">
      <c r="C14" s="3" t="s">
        <v>6</v>
      </c>
      <c r="D14" s="2">
        <v>7</v>
      </c>
      <c r="E14" s="2">
        <v>916</v>
      </c>
      <c r="G14" s="15">
        <f t="shared" si="0"/>
        <v>910.54822779999995</v>
      </c>
      <c r="H14" s="9">
        <f t="shared" si="5"/>
        <v>897.82742600000006</v>
      </c>
      <c r="I14" s="8">
        <f t="shared" si="1"/>
        <v>18.17257399999994</v>
      </c>
      <c r="J14" s="9">
        <f t="shared" si="2"/>
        <v>18.17257399999994</v>
      </c>
      <c r="K14" s="9">
        <f t="shared" si="3"/>
        <v>330.24244578547382</v>
      </c>
      <c r="L14" s="9">
        <f t="shared" si="4"/>
        <v>1.9839054585152772E-2</v>
      </c>
      <c r="M14" s="9">
        <f>SUM($I$8:I14)</f>
        <v>182.21175400000004</v>
      </c>
      <c r="N14" s="9">
        <f>SUM($K$8:K14)/D14</f>
        <v>1215.1822436231264</v>
      </c>
      <c r="O14" s="9">
        <f>SUM($J$8:J14)/D14</f>
        <v>27.17310771428572</v>
      </c>
      <c r="P14" s="27">
        <f>SUM($L$8:L14)/D14</f>
        <v>3.1193497643847934E-2</v>
      </c>
      <c r="Q14" s="9">
        <f>SUM($I$8:I14)/O14</f>
        <v>6.7055912748693753</v>
      </c>
    </row>
    <row r="15" spans="2:17" ht="14.25" x14ac:dyDescent="0.45">
      <c r="C15" s="3" t="s">
        <v>7</v>
      </c>
      <c r="D15" s="2">
        <v>8</v>
      </c>
      <c r="E15" s="2">
        <v>708</v>
      </c>
      <c r="G15" s="15">
        <f t="shared" si="0"/>
        <v>768.76446834000001</v>
      </c>
      <c r="H15" s="9">
        <f t="shared" si="5"/>
        <v>910.54822779999995</v>
      </c>
      <c r="I15" s="8">
        <f t="shared" si="1"/>
        <v>-202.54822779999995</v>
      </c>
      <c r="J15" s="9">
        <f t="shared" si="2"/>
        <v>202.54822779999995</v>
      </c>
      <c r="K15" s="9">
        <f t="shared" si="3"/>
        <v>41025.784584920671</v>
      </c>
      <c r="L15" s="9">
        <f t="shared" si="4"/>
        <v>0.28608506751412421</v>
      </c>
      <c r="M15" s="9">
        <f>SUM($I$8:I15)</f>
        <v>-20.336473799999908</v>
      </c>
      <c r="N15" s="9">
        <f>SUM($K$8:K15)/D15</f>
        <v>6191.5075362853195</v>
      </c>
      <c r="O15" s="9">
        <f>SUM($J$8:J15)/D15</f>
        <v>49.094997724999999</v>
      </c>
      <c r="P15" s="27">
        <f>SUM($L$8:L15)/D15</f>
        <v>6.3054943877632469E-2</v>
      </c>
      <c r="Q15" s="9">
        <f>SUM($I$8:I15)/O15</f>
        <v>-0.41422700361271703</v>
      </c>
    </row>
    <row r="16" spans="2:17" ht="14.25" x14ac:dyDescent="0.45">
      <c r="C16" s="3" t="s">
        <v>8</v>
      </c>
      <c r="D16" s="2">
        <v>9</v>
      </c>
      <c r="E16" s="2">
        <v>695</v>
      </c>
      <c r="G16" s="15">
        <f t="shared" si="0"/>
        <v>717.12934050199999</v>
      </c>
      <c r="H16" s="9">
        <f t="shared" si="5"/>
        <v>768.76446834000001</v>
      </c>
      <c r="I16" s="8">
        <f t="shared" si="1"/>
        <v>-73.764468340000008</v>
      </c>
      <c r="J16" s="9">
        <f t="shared" si="2"/>
        <v>73.764468340000008</v>
      </c>
      <c r="K16" s="9">
        <f t="shared" si="3"/>
        <v>5441.1967894828631</v>
      </c>
      <c r="L16" s="9">
        <f t="shared" si="4"/>
        <v>0.10613592566906475</v>
      </c>
      <c r="M16" s="9">
        <f>SUM($I$8:I16)</f>
        <v>-94.100942139999916</v>
      </c>
      <c r="N16" s="9">
        <f>SUM($K$8:K16)/D16</f>
        <v>6108.1396755294909</v>
      </c>
      <c r="O16" s="9">
        <f>SUM($J$8:J16)/D16</f>
        <v>51.836050015555557</v>
      </c>
      <c r="P16" s="27">
        <f>SUM($L$8:L16)/D16</f>
        <v>6.784171963223605E-2</v>
      </c>
      <c r="Q16" s="9">
        <f>SUM($I$8:I16)/O16</f>
        <v>-1.8153571136643518</v>
      </c>
    </row>
    <row r="17" spans="2:17" ht="14.25" x14ac:dyDescent="0.45">
      <c r="C17" s="3" t="s">
        <v>9</v>
      </c>
      <c r="D17" s="2">
        <v>10</v>
      </c>
      <c r="E17" s="2">
        <v>708</v>
      </c>
      <c r="G17" s="15">
        <f t="shared" si="0"/>
        <v>710.73880215060001</v>
      </c>
      <c r="H17" s="9">
        <f t="shared" si="5"/>
        <v>717.12934050199999</v>
      </c>
      <c r="I17" s="8">
        <f t="shared" si="1"/>
        <v>-9.1293405019999909</v>
      </c>
      <c r="J17" s="9">
        <f t="shared" si="2"/>
        <v>9.1293405019999909</v>
      </c>
      <c r="K17" s="9">
        <f t="shared" si="3"/>
        <v>83.344858001457453</v>
      </c>
      <c r="L17" s="9">
        <f t="shared" si="4"/>
        <v>1.2894548731638405E-2</v>
      </c>
      <c r="M17" s="9">
        <f>SUM($I$8:I17)</f>
        <v>-103.23028264199991</v>
      </c>
      <c r="N17" s="9">
        <f>SUM($K$8:K17)/D17</f>
        <v>5505.6601937766882</v>
      </c>
      <c r="O17" s="9">
        <f>SUM($J$8:J17)/D17</f>
        <v>47.565379064200002</v>
      </c>
      <c r="P17" s="27">
        <f>SUM($L$8:L17)/D17</f>
        <v>6.2347002542176289E-2</v>
      </c>
      <c r="Q17" s="9">
        <f>SUM($I$8:I17)/O17</f>
        <v>-2.1702819292718725</v>
      </c>
    </row>
    <row r="18" spans="2:17" ht="14.25" x14ac:dyDescent="0.45">
      <c r="C18" s="3" t="s">
        <v>10</v>
      </c>
      <c r="D18" s="2">
        <v>11</v>
      </c>
      <c r="E18" s="2">
        <v>716</v>
      </c>
      <c r="G18" s="15">
        <f t="shared" si="0"/>
        <v>714.42164064517999</v>
      </c>
      <c r="H18" s="9">
        <f t="shared" si="5"/>
        <v>710.73880215060001</v>
      </c>
      <c r="I18" s="8">
        <f t="shared" si="1"/>
        <v>5.2611978493999914</v>
      </c>
      <c r="J18" s="9">
        <f t="shared" si="2"/>
        <v>5.2611978493999914</v>
      </c>
      <c r="K18" s="9">
        <f t="shared" si="3"/>
        <v>27.680202810531092</v>
      </c>
      <c r="L18" s="9">
        <f t="shared" si="4"/>
        <v>7.3480416891061329E-3</v>
      </c>
      <c r="M18" s="9">
        <f>SUM($I$8:I18)</f>
        <v>-97.969084792599915</v>
      </c>
      <c r="N18" s="9">
        <f>SUM($K$8:K18)/D18</f>
        <v>5007.6620127797642</v>
      </c>
      <c r="O18" s="9">
        <f>SUM($J$8:J18)/D18</f>
        <v>43.71954440830909</v>
      </c>
      <c r="P18" s="27">
        <f>SUM($L$8:L18)/D18</f>
        <v>5.7347097010079E-2</v>
      </c>
      <c r="Q18" s="9">
        <f>SUM($I$8:I18)/O18</f>
        <v>-2.2408532869793691</v>
      </c>
    </row>
    <row r="19" spans="2:17" ht="14.25" x14ac:dyDescent="0.45">
      <c r="C19" s="3" t="s">
        <v>11</v>
      </c>
      <c r="D19" s="2">
        <v>12</v>
      </c>
      <c r="E19" s="2">
        <v>784</v>
      </c>
      <c r="G19" s="15">
        <f t="shared" si="0"/>
        <v>763.12649219355399</v>
      </c>
      <c r="H19" s="9">
        <f t="shared" si="5"/>
        <v>714.42164064517999</v>
      </c>
      <c r="I19" s="8">
        <f t="shared" si="1"/>
        <v>69.578359354820009</v>
      </c>
      <c r="J19" s="9">
        <f t="shared" si="2"/>
        <v>69.578359354820009</v>
      </c>
      <c r="K19" s="9">
        <f t="shared" si="3"/>
        <v>4841.1480905084691</v>
      </c>
      <c r="L19" s="9">
        <f t="shared" si="4"/>
        <v>8.8747907340331639E-2</v>
      </c>
      <c r="M19" s="9">
        <f>SUM($I$8:I19)</f>
        <v>-28.390725437779906</v>
      </c>
      <c r="N19" s="9">
        <f>SUM($K$8:K19)/D19</f>
        <v>4993.7858525904894</v>
      </c>
      <c r="O19" s="9">
        <f>SUM($J$8:J19)/D19</f>
        <v>45.874445653851666</v>
      </c>
      <c r="P19" s="27">
        <f>SUM($L$8:L19)/D19</f>
        <v>5.9963831204266717E-2</v>
      </c>
      <c r="Q19" s="9">
        <f>SUM($I$8:I19)/O19</f>
        <v>-0.61887887762184202</v>
      </c>
    </row>
    <row r="20" spans="2:17" ht="14.25" x14ac:dyDescent="0.45">
      <c r="C20" s="3" t="s">
        <v>0</v>
      </c>
      <c r="D20" s="2">
        <v>13</v>
      </c>
      <c r="E20" s="2">
        <v>845</v>
      </c>
      <c r="G20" s="15">
        <f t="shared" si="0"/>
        <v>820.43794765806626</v>
      </c>
      <c r="H20" s="9">
        <f t="shared" si="5"/>
        <v>763.12649219355399</v>
      </c>
      <c r="I20" s="8">
        <f t="shared" si="1"/>
        <v>81.873507806446014</v>
      </c>
      <c r="J20" s="9">
        <f t="shared" si="2"/>
        <v>81.873507806446014</v>
      </c>
      <c r="K20" s="9">
        <f t="shared" si="3"/>
        <v>6703.2712805321762</v>
      </c>
      <c r="L20" s="9">
        <f t="shared" si="4"/>
        <v>9.689172521472901E-2</v>
      </c>
      <c r="M20" s="9">
        <f>SUM($I$8:I20)</f>
        <v>53.482782368666108</v>
      </c>
      <c r="N20" s="9">
        <f>SUM($K$8:K20)/D20</f>
        <v>5125.2847316629277</v>
      </c>
      <c r="O20" s="9">
        <f>SUM($J$8:J20)/D20</f>
        <v>48.643604280974309</v>
      </c>
      <c r="P20" s="27">
        <f>SUM($L$8:L20)/D20</f>
        <v>6.2804438435840743E-2</v>
      </c>
      <c r="Q20" s="9">
        <f>SUM($I$8:I20)/O20</f>
        <v>1.0994823093235409</v>
      </c>
    </row>
    <row r="21" spans="2:17" ht="14.25" x14ac:dyDescent="0.45">
      <c r="C21" s="3" t="s">
        <v>1</v>
      </c>
      <c r="D21" s="2">
        <v>14</v>
      </c>
      <c r="E21" s="2">
        <v>739</v>
      </c>
      <c r="G21" s="15">
        <f t="shared" si="0"/>
        <v>763.43138429741987</v>
      </c>
      <c r="H21" s="9">
        <f t="shared" si="5"/>
        <v>820.43794765806626</v>
      </c>
      <c r="I21" s="8">
        <f t="shared" si="1"/>
        <v>-81.437947658066264</v>
      </c>
      <c r="J21" s="9">
        <f t="shared" si="2"/>
        <v>81.437947658066264</v>
      </c>
      <c r="K21" s="9">
        <f t="shared" si="3"/>
        <v>6632.1393187579406</v>
      </c>
      <c r="L21" s="9">
        <f t="shared" si="4"/>
        <v>0.11020019980793812</v>
      </c>
      <c r="M21" s="9">
        <f>SUM($I$8:I21)</f>
        <v>-27.955165289400156</v>
      </c>
      <c r="N21" s="9">
        <f>SUM($K$8:K21)/D21</f>
        <v>5232.9172021697141</v>
      </c>
      <c r="O21" s="9">
        <f>SUM($J$8:J21)/D21</f>
        <v>50.986057379338021</v>
      </c>
      <c r="P21" s="27">
        <f>SUM($L$8:L21)/D21</f>
        <v>6.6189849962419126E-2</v>
      </c>
      <c r="Q21" s="9">
        <f>SUM($I$8:I21)/O21</f>
        <v>-0.54829039008473957</v>
      </c>
    </row>
    <row r="22" spans="2:17" ht="14.25" x14ac:dyDescent="0.45">
      <c r="C22" s="3" t="s">
        <v>2</v>
      </c>
      <c r="D22" s="2">
        <v>15</v>
      </c>
      <c r="E22" s="2">
        <v>871</v>
      </c>
      <c r="G22" s="15">
        <f t="shared" si="0"/>
        <v>838.72941528922593</v>
      </c>
      <c r="H22" s="9">
        <f t="shared" si="5"/>
        <v>763.43138429741987</v>
      </c>
      <c r="I22" s="8">
        <f t="shared" si="1"/>
        <v>107.56861570258013</v>
      </c>
      <c r="J22" s="9">
        <f t="shared" si="2"/>
        <v>107.56861570258013</v>
      </c>
      <c r="K22" s="9">
        <f t="shared" si="3"/>
        <v>11571.007084169369</v>
      </c>
      <c r="L22" s="9">
        <f t="shared" si="4"/>
        <v>0.12350013283878317</v>
      </c>
      <c r="M22" s="9">
        <f>SUM($I$8:I22)</f>
        <v>79.613450413179976</v>
      </c>
      <c r="N22" s="9">
        <f>SUM($K$8:K22)/D22</f>
        <v>5655.4565276363574</v>
      </c>
      <c r="O22" s="9">
        <f>SUM($J$8:J22)/D22</f>
        <v>54.758227934220827</v>
      </c>
      <c r="P22" s="27">
        <f>SUM($L$8:L22)/D22</f>
        <v>7.0010535487510059E-2</v>
      </c>
      <c r="Q22" s="9">
        <f>SUM($I$8:I22)/O22</f>
        <v>1.4539084520561343</v>
      </c>
    </row>
    <row r="23" spans="2:17" ht="14.25" x14ac:dyDescent="0.45">
      <c r="C23" s="3" t="s">
        <v>3</v>
      </c>
      <c r="D23" s="2">
        <v>16</v>
      </c>
      <c r="E23" s="2">
        <v>927</v>
      </c>
      <c r="G23" s="15">
        <f t="shared" si="0"/>
        <v>900.51882458676778</v>
      </c>
      <c r="H23" s="9">
        <f t="shared" si="5"/>
        <v>838.72941528922593</v>
      </c>
      <c r="I23" s="8">
        <f t="shared" si="1"/>
        <v>88.270584710774074</v>
      </c>
      <c r="J23" s="9">
        <f t="shared" si="2"/>
        <v>88.270584710774074</v>
      </c>
      <c r="K23" s="9">
        <f t="shared" si="3"/>
        <v>7791.6961251819421</v>
      </c>
      <c r="L23" s="9">
        <f t="shared" si="4"/>
        <v>9.5221774229529751E-2</v>
      </c>
      <c r="M23" s="9">
        <f>SUM($I$8:I23)</f>
        <v>167.88403512395405</v>
      </c>
      <c r="N23" s="9">
        <f>SUM($K$8:K23)/D23</f>
        <v>5788.9715024829566</v>
      </c>
      <c r="O23" s="9">
        <f>SUM($J$8:J23)/D23</f>
        <v>56.852750232755405</v>
      </c>
      <c r="P23" s="27">
        <f>SUM($L$8:L23)/D23</f>
        <v>7.1586237908886297E-2</v>
      </c>
      <c r="Q23" s="9">
        <f>SUM($I$8:I23)/O23</f>
        <v>2.9529624237461878</v>
      </c>
    </row>
    <row r="24" spans="2:17" ht="14.25" x14ac:dyDescent="0.45">
      <c r="C24" s="3" t="s">
        <v>4</v>
      </c>
      <c r="D24" s="2">
        <v>17</v>
      </c>
      <c r="E24" s="2">
        <v>1133</v>
      </c>
      <c r="G24" s="15">
        <f t="shared" si="0"/>
        <v>1063.2556473760303</v>
      </c>
      <c r="H24" s="9">
        <f t="shared" si="5"/>
        <v>900.51882458676778</v>
      </c>
      <c r="I24" s="8">
        <f t="shared" si="1"/>
        <v>232.48117541323222</v>
      </c>
      <c r="J24" s="9">
        <f t="shared" si="2"/>
        <v>232.48117541323222</v>
      </c>
      <c r="K24" s="9">
        <f t="shared" si="3"/>
        <v>54047.496921518054</v>
      </c>
      <c r="L24" s="9">
        <f t="shared" si="4"/>
        <v>0.2051907991290664</v>
      </c>
      <c r="M24" s="9">
        <f>SUM($I$8:I24)</f>
        <v>400.36521053718627</v>
      </c>
      <c r="N24" s="9">
        <f>SUM($K$8:K24)/D24</f>
        <v>8627.708291837962</v>
      </c>
      <c r="O24" s="9">
        <f>SUM($J$8:J24)/D24</f>
        <v>67.183834066901113</v>
      </c>
      <c r="P24" s="27">
        <f>SUM($L$8:L24)/D24</f>
        <v>7.9445329745367485E-2</v>
      </c>
      <c r="Q24" s="9">
        <f>SUM($I$8:I24)/O24</f>
        <v>5.9592492166866489</v>
      </c>
    </row>
    <row r="25" spans="2:17" ht="14.25" x14ac:dyDescent="0.45">
      <c r="B25" s="2">
        <v>2007</v>
      </c>
      <c r="C25" s="3" t="s">
        <v>5</v>
      </c>
      <c r="D25" s="2">
        <v>18</v>
      </c>
      <c r="E25" s="2">
        <v>1124</v>
      </c>
      <c r="G25" s="15">
        <f t="shared" si="0"/>
        <v>1105.7766942128092</v>
      </c>
      <c r="H25" s="9">
        <f t="shared" si="5"/>
        <v>1063.2556473760303</v>
      </c>
      <c r="I25" s="8">
        <f t="shared" si="1"/>
        <v>60.744352623969689</v>
      </c>
      <c r="J25" s="9">
        <f t="shared" si="2"/>
        <v>60.744352623969689</v>
      </c>
      <c r="K25" s="9">
        <f t="shared" si="3"/>
        <v>3689.8763757051734</v>
      </c>
      <c r="L25" s="9">
        <f t="shared" si="4"/>
        <v>5.4043018348727483E-2</v>
      </c>
      <c r="M25" s="9">
        <f>SUM($I$8:I25)</f>
        <v>461.10956316115596</v>
      </c>
      <c r="N25" s="9">
        <f>SUM($K$8:K25)/D25</f>
        <v>8353.3842964972519</v>
      </c>
      <c r="O25" s="9">
        <f>SUM($J$8:J25)/D25</f>
        <v>66.826085097849358</v>
      </c>
      <c r="P25" s="27">
        <f>SUM($L$8:L25)/D25</f>
        <v>7.8034090223331923E-2</v>
      </c>
      <c r="Q25" s="9">
        <f>SUM($I$8:I25)/O25</f>
        <v>6.9001432971268839</v>
      </c>
    </row>
    <row r="26" spans="2:17" ht="14.25" x14ac:dyDescent="0.45">
      <c r="C26" s="3" t="s">
        <v>6</v>
      </c>
      <c r="D26" s="2">
        <v>19</v>
      </c>
      <c r="E26" s="2">
        <v>1056</v>
      </c>
      <c r="G26" s="15">
        <f t="shared" si="0"/>
        <v>1070.9330082638428</v>
      </c>
      <c r="H26" s="9">
        <f t="shared" si="5"/>
        <v>1105.7766942128092</v>
      </c>
      <c r="I26" s="8">
        <f t="shared" si="1"/>
        <v>-49.776694212809161</v>
      </c>
      <c r="J26" s="9">
        <f t="shared" si="2"/>
        <v>49.776694212809161</v>
      </c>
      <c r="K26" s="9">
        <f t="shared" si="3"/>
        <v>2477.7192867555091</v>
      </c>
      <c r="L26" s="9">
        <f t="shared" si="4"/>
        <v>4.713702103485716E-2</v>
      </c>
      <c r="M26" s="9">
        <f>SUM($I$8:I26)</f>
        <v>411.3328689483468</v>
      </c>
      <c r="N26" s="9">
        <f>SUM($K$8:K26)/D26</f>
        <v>8044.1387696687398</v>
      </c>
      <c r="O26" s="9">
        <f>SUM($J$8:J26)/D26</f>
        <v>65.92874873547882</v>
      </c>
      <c r="P26" s="27">
        <f>SUM($L$8:L26)/D26</f>
        <v>7.6407928687096408E-2</v>
      </c>
      <c r="Q26" s="9">
        <f>SUM($I$8:I26)/O26</f>
        <v>6.2390516555790878</v>
      </c>
    </row>
    <row r="27" spans="2:17" ht="14.25" x14ac:dyDescent="0.45">
      <c r="C27" s="3" t="s">
        <v>7</v>
      </c>
      <c r="D27" s="2">
        <v>20</v>
      </c>
      <c r="E27" s="2">
        <v>889</v>
      </c>
      <c r="G27" s="15">
        <f t="shared" si="0"/>
        <v>943.57990247915291</v>
      </c>
      <c r="H27" s="9">
        <f t="shared" si="5"/>
        <v>1070.9330082638428</v>
      </c>
      <c r="I27" s="8">
        <f t="shared" si="1"/>
        <v>-181.93300826384279</v>
      </c>
      <c r="J27" s="9">
        <f t="shared" si="2"/>
        <v>181.93300826384279</v>
      </c>
      <c r="K27" s="9">
        <f t="shared" si="3"/>
        <v>33099.619495931489</v>
      </c>
      <c r="L27" s="9">
        <f t="shared" si="4"/>
        <v>0.20464905316517751</v>
      </c>
      <c r="M27" s="9">
        <f>SUM($I$8:I27)</f>
        <v>229.39986068450401</v>
      </c>
      <c r="N27" s="9">
        <f>SUM($K$8:K27)/D27</f>
        <v>9296.9128059818777</v>
      </c>
      <c r="O27" s="9">
        <f>SUM($J$8:J27)/D27</f>
        <v>71.728961711897028</v>
      </c>
      <c r="P27" s="27">
        <f>SUM($L$8:L27)/D27</f>
        <v>8.2819984911000469E-2</v>
      </c>
      <c r="Q27" s="9">
        <f>SUM($I$8:I27)/O27</f>
        <v>3.1981483519293095</v>
      </c>
    </row>
    <row r="28" spans="2:17" ht="14.25" x14ac:dyDescent="0.45">
      <c r="C28" s="3" t="s">
        <v>8</v>
      </c>
      <c r="D28" s="2">
        <v>21</v>
      </c>
      <c r="E28" s="2">
        <v>857</v>
      </c>
      <c r="G28" s="15">
        <f t="shared" si="0"/>
        <v>882.97397074374589</v>
      </c>
      <c r="H28" s="9">
        <f t="shared" si="5"/>
        <v>943.57990247915291</v>
      </c>
      <c r="I28" s="8">
        <f t="shared" si="1"/>
        <v>-86.579902479152906</v>
      </c>
      <c r="J28" s="9">
        <f t="shared" si="2"/>
        <v>86.579902479152906</v>
      </c>
      <c r="K28" s="9">
        <f t="shared" si="3"/>
        <v>7496.0795132996273</v>
      </c>
      <c r="L28" s="9">
        <f t="shared" si="4"/>
        <v>0.10102672401301389</v>
      </c>
      <c r="M28" s="9">
        <f>SUM($I$8:I28)</f>
        <v>142.8199582053511</v>
      </c>
      <c r="N28" s="9">
        <f>SUM($K$8:K28)/D28</f>
        <v>9211.1588396636744</v>
      </c>
      <c r="O28" s="9">
        <f>SUM($J$8:J28)/D28</f>
        <v>72.436149367480638</v>
      </c>
      <c r="P28" s="27">
        <f>SUM($L$8:L28)/D28</f>
        <v>8.368697248728682E-2</v>
      </c>
      <c r="Q28" s="9">
        <f>SUM($I$8:I28)/O28</f>
        <v>1.9716669018503687</v>
      </c>
    </row>
    <row r="29" spans="2:17" ht="14.25" x14ac:dyDescent="0.45">
      <c r="C29" s="3" t="s">
        <v>9</v>
      </c>
      <c r="D29" s="2">
        <v>22</v>
      </c>
      <c r="E29" s="2">
        <v>772</v>
      </c>
      <c r="G29" s="15">
        <f t="shared" si="0"/>
        <v>805.29219122312384</v>
      </c>
      <c r="H29" s="9">
        <f t="shared" si="5"/>
        <v>882.97397074374589</v>
      </c>
      <c r="I29" s="8">
        <f t="shared" si="1"/>
        <v>-110.97397074374589</v>
      </c>
      <c r="J29" s="9">
        <f t="shared" si="2"/>
        <v>110.97397074374589</v>
      </c>
      <c r="K29" s="9">
        <f t="shared" si="3"/>
        <v>12315.22218263377</v>
      </c>
      <c r="L29" s="9">
        <f t="shared" si="4"/>
        <v>0.14374866676651021</v>
      </c>
      <c r="M29" s="9">
        <f>SUM($I$8:I29)</f>
        <v>31.845987461605205</v>
      </c>
      <c r="N29" s="9">
        <f>SUM($K$8:K29)/D29</f>
        <v>9352.252627980497</v>
      </c>
      <c r="O29" s="9">
        <f>SUM($J$8:J29)/D29</f>
        <v>74.187868520947234</v>
      </c>
      <c r="P29" s="27">
        <f>SUM($L$8:L29)/D29</f>
        <v>8.641704949997879E-2</v>
      </c>
      <c r="Q29" s="9">
        <f>SUM($I$8:I29)/O29</f>
        <v>0.42926138864083102</v>
      </c>
    </row>
    <row r="30" spans="2:17" ht="14.25" x14ac:dyDescent="0.45">
      <c r="C30" s="3" t="s">
        <v>10</v>
      </c>
      <c r="D30" s="2">
        <v>23</v>
      </c>
      <c r="E30" s="2">
        <v>751</v>
      </c>
      <c r="G30" s="15">
        <f t="shared" si="0"/>
        <v>767.28765736693708</v>
      </c>
      <c r="H30" s="9">
        <f t="shared" si="5"/>
        <v>805.29219122312384</v>
      </c>
      <c r="I30" s="8">
        <f t="shared" si="1"/>
        <v>-54.292191223123837</v>
      </c>
      <c r="J30" s="9">
        <f t="shared" si="2"/>
        <v>54.292191223123837</v>
      </c>
      <c r="K30" s="9">
        <f t="shared" si="3"/>
        <v>2947.6420278082451</v>
      </c>
      <c r="L30" s="9">
        <f t="shared" si="4"/>
        <v>7.229319736767488E-2</v>
      </c>
      <c r="M30" s="9">
        <f>SUM($I$8:I30)</f>
        <v>-22.446203761518632</v>
      </c>
      <c r="N30" s="9">
        <f>SUM($K$8:K30)/D30</f>
        <v>9073.7912975382242</v>
      </c>
      <c r="O30" s="9">
        <f>SUM($J$8:J30)/D30</f>
        <v>73.322839073215789</v>
      </c>
      <c r="P30" s="27">
        <f>SUM($L$8:L30)/D30</f>
        <v>8.5802968972487306E-2</v>
      </c>
      <c r="Q30" s="9">
        <f>SUM($I$8:I30)/O30</f>
        <v>-0.30612840480856446</v>
      </c>
    </row>
    <row r="31" spans="2:17" ht="14.25" x14ac:dyDescent="0.45">
      <c r="C31" s="3" t="s">
        <v>11</v>
      </c>
      <c r="D31" s="2">
        <v>24</v>
      </c>
      <c r="E31" s="2">
        <v>820</v>
      </c>
      <c r="G31" s="15">
        <f t="shared" si="0"/>
        <v>804.18629721008119</v>
      </c>
      <c r="H31" s="9">
        <f t="shared" si="5"/>
        <v>767.28765736693708</v>
      </c>
      <c r="I31" s="8">
        <f t="shared" si="1"/>
        <v>52.712342633062917</v>
      </c>
      <c r="J31" s="9">
        <f t="shared" si="2"/>
        <v>52.712342633062917</v>
      </c>
      <c r="K31" s="9">
        <f t="shared" si="3"/>
        <v>2778.5910658654225</v>
      </c>
      <c r="L31" s="9">
        <f t="shared" si="4"/>
        <v>6.4283344674466975E-2</v>
      </c>
      <c r="M31" s="9">
        <f>SUM($I$8:I31)</f>
        <v>30.266138871544285</v>
      </c>
      <c r="N31" s="9">
        <f>SUM($K$8:K31)/D31</f>
        <v>8811.4912878851919</v>
      </c>
      <c r="O31" s="9">
        <f>SUM($J$8:J31)/D31</f>
        <v>72.464068388209412</v>
      </c>
      <c r="P31" s="27">
        <f>SUM($L$8:L31)/D31</f>
        <v>8.4906317960069796E-2</v>
      </c>
      <c r="Q31" s="9">
        <f>SUM($I$8:I31)/O31</f>
        <v>0.41767098570011935</v>
      </c>
    </row>
    <row r="32" spans="2:17" ht="14.25" x14ac:dyDescent="0.45">
      <c r="C32" s="3" t="s">
        <v>0</v>
      </c>
      <c r="D32" s="2">
        <v>25</v>
      </c>
      <c r="E32" s="2">
        <v>857</v>
      </c>
      <c r="G32" s="15">
        <f t="shared" si="0"/>
        <v>841.15588916302431</v>
      </c>
      <c r="H32" s="9">
        <f t="shared" si="5"/>
        <v>804.18629721008119</v>
      </c>
      <c r="I32" s="8">
        <f t="shared" si="1"/>
        <v>52.813702789918807</v>
      </c>
      <c r="J32" s="9">
        <f t="shared" si="2"/>
        <v>52.813702789918807</v>
      </c>
      <c r="K32" s="9">
        <f t="shared" si="3"/>
        <v>2789.2872023818777</v>
      </c>
      <c r="L32" s="9">
        <f t="shared" si="4"/>
        <v>6.1626257631177135E-2</v>
      </c>
      <c r="M32" s="9">
        <f>SUM($I$8:I32)</f>
        <v>83.079841661463092</v>
      </c>
      <c r="N32" s="9">
        <f>SUM($K$8:K32)/D32</f>
        <v>8570.6031244650585</v>
      </c>
      <c r="O32" s="9">
        <f>SUM($J$8:J32)/D32</f>
        <v>71.678053764277792</v>
      </c>
      <c r="P32" s="27">
        <f>SUM($L$8:L32)/D32</f>
        <v>8.3975115546914086E-2</v>
      </c>
      <c r="Q32" s="9">
        <f>SUM($I$8:I32)/O32</f>
        <v>1.159069440343365</v>
      </c>
    </row>
    <row r="33" spans="2:17" ht="14.25" x14ac:dyDescent="0.45">
      <c r="C33" s="3" t="s">
        <v>1</v>
      </c>
      <c r="D33" s="2">
        <v>26</v>
      </c>
      <c r="E33" s="2">
        <v>881</v>
      </c>
      <c r="G33" s="15">
        <f t="shared" si="0"/>
        <v>869.0467667489072</v>
      </c>
      <c r="H33" s="9">
        <f t="shared" si="5"/>
        <v>841.15588916302431</v>
      </c>
      <c r="I33" s="8">
        <f t="shared" si="1"/>
        <v>39.844110836975688</v>
      </c>
      <c r="J33" s="9">
        <f t="shared" si="2"/>
        <v>39.844110836975688</v>
      </c>
      <c r="K33" s="9">
        <f t="shared" si="3"/>
        <v>1587.5531683892034</v>
      </c>
      <c r="L33" s="9">
        <f t="shared" si="4"/>
        <v>4.5226005490324274E-2</v>
      </c>
      <c r="M33" s="9">
        <f>SUM($I$8:I33)</f>
        <v>122.92395249843878</v>
      </c>
      <c r="N33" s="9">
        <f>SUM($K$8:K33)/D33</f>
        <v>8302.0242800006017</v>
      </c>
      <c r="O33" s="9">
        <f>SUM($J$8:J33)/D33</f>
        <v>70.453671343996945</v>
      </c>
      <c r="P33" s="27">
        <f>SUM($L$8:L33)/D33</f>
        <v>8.2484765160122167E-2</v>
      </c>
      <c r="Q33" s="9">
        <f>SUM($I$8:I33)/O33</f>
        <v>1.7447487143466314</v>
      </c>
    </row>
    <row r="34" spans="2:17" ht="14.25" x14ac:dyDescent="0.45">
      <c r="C34" s="3" t="s">
        <v>2</v>
      </c>
      <c r="D34" s="2">
        <v>27</v>
      </c>
      <c r="E34" s="2">
        <v>937</v>
      </c>
      <c r="G34" s="15">
        <f t="shared" si="0"/>
        <v>916.61403002467216</v>
      </c>
      <c r="H34" s="9">
        <f t="shared" si="5"/>
        <v>869.0467667489072</v>
      </c>
      <c r="I34" s="8">
        <f t="shared" si="1"/>
        <v>67.953233251092797</v>
      </c>
      <c r="J34" s="9">
        <f t="shared" si="2"/>
        <v>67.953233251092797</v>
      </c>
      <c r="K34" s="9">
        <f t="shared" si="3"/>
        <v>4617.641909277424</v>
      </c>
      <c r="L34" s="9">
        <f t="shared" si="4"/>
        <v>7.2522127269042475E-2</v>
      </c>
      <c r="M34" s="9">
        <f>SUM($I$8:I34)</f>
        <v>190.87718574953158</v>
      </c>
      <c r="N34" s="9">
        <f>SUM($K$8:K34)/D34</f>
        <v>8165.5656736775209</v>
      </c>
      <c r="O34" s="9">
        <f>SUM($J$8:J34)/D34</f>
        <v>70.361062525741232</v>
      </c>
      <c r="P34" s="27">
        <f>SUM($L$8:L34)/D34</f>
        <v>8.2115778571563672E-2</v>
      </c>
      <c r="Q34" s="9">
        <f>SUM($I$8:I34)/O34</f>
        <v>2.7128240947143194</v>
      </c>
    </row>
    <row r="35" spans="2:17" ht="14.25" x14ac:dyDescent="0.45">
      <c r="C35" s="3" t="s">
        <v>3</v>
      </c>
      <c r="D35" s="2">
        <v>28</v>
      </c>
      <c r="E35" s="2">
        <v>1159</v>
      </c>
      <c r="G35" s="15">
        <f t="shared" si="0"/>
        <v>1086.2842090074016</v>
      </c>
      <c r="H35" s="9">
        <f t="shared" si="5"/>
        <v>916.61403002467216</v>
      </c>
      <c r="I35" s="8">
        <f t="shared" si="1"/>
        <v>242.38596997532784</v>
      </c>
      <c r="J35" s="9">
        <f t="shared" si="2"/>
        <v>242.38596997532784</v>
      </c>
      <c r="K35" s="9">
        <f t="shared" si="3"/>
        <v>58750.958440880531</v>
      </c>
      <c r="L35" s="9">
        <f t="shared" si="4"/>
        <v>0.20913371007362194</v>
      </c>
      <c r="M35" s="9">
        <f>SUM($I$8:I35)</f>
        <v>433.26315572485942</v>
      </c>
      <c r="N35" s="9">
        <f>SUM($K$8:K35)/D35</f>
        <v>9972.1868439347727</v>
      </c>
      <c r="O35" s="9">
        <f>SUM($J$8:J35)/D35</f>
        <v>76.504809220369324</v>
      </c>
      <c r="P35" s="27">
        <f>SUM($L$8:L35)/D35</f>
        <v>8.6652133268065756E-2</v>
      </c>
      <c r="Q35" s="9">
        <f>SUM($I$8:I35)/O35</f>
        <v>5.6632146415379019</v>
      </c>
    </row>
    <row r="36" spans="2:17" ht="14.25" x14ac:dyDescent="0.45">
      <c r="C36" s="3" t="s">
        <v>4</v>
      </c>
      <c r="D36" s="2">
        <v>29</v>
      </c>
      <c r="E36" s="2">
        <v>1072</v>
      </c>
      <c r="G36" s="15">
        <f t="shared" si="0"/>
        <v>1076.2852627022205</v>
      </c>
      <c r="H36" s="9">
        <f t="shared" si="5"/>
        <v>1086.2842090074016</v>
      </c>
      <c r="I36" s="8">
        <f t="shared" si="1"/>
        <v>-14.284209007401614</v>
      </c>
      <c r="J36" s="9">
        <f t="shared" si="2"/>
        <v>14.284209007401614</v>
      </c>
      <c r="K36" s="9">
        <f t="shared" si="3"/>
        <v>204.03862696713341</v>
      </c>
      <c r="L36" s="9">
        <f t="shared" si="4"/>
        <v>1.33248218352627E-2</v>
      </c>
      <c r="M36" s="9">
        <f>SUM($I$8:I36)</f>
        <v>418.9789467174578</v>
      </c>
      <c r="N36" s="9">
        <f>SUM($K$8:K36)/D36</f>
        <v>9635.3541467979558</v>
      </c>
      <c r="O36" s="9">
        <f>SUM($J$8:J36)/D36</f>
        <v>74.359271281991127</v>
      </c>
      <c r="P36" s="27">
        <f>SUM($L$8:L36)/D36</f>
        <v>8.4123605287624276E-2</v>
      </c>
      <c r="Q36" s="9">
        <f>SUM($I$8:I36)/O36</f>
        <v>5.6345219566309712</v>
      </c>
    </row>
    <row r="37" spans="2:17" ht="14.25" x14ac:dyDescent="0.45">
      <c r="B37" s="2">
        <v>2008</v>
      </c>
      <c r="C37" s="3" t="s">
        <v>5</v>
      </c>
      <c r="D37" s="2">
        <v>30</v>
      </c>
      <c r="E37" s="2">
        <v>1246</v>
      </c>
      <c r="G37" s="15">
        <f t="shared" si="0"/>
        <v>1195.085578810666</v>
      </c>
      <c r="H37" s="9">
        <f t="shared" si="5"/>
        <v>1076.2852627022205</v>
      </c>
      <c r="I37" s="8">
        <f t="shared" si="1"/>
        <v>169.71473729777949</v>
      </c>
      <c r="J37" s="9">
        <f t="shared" si="2"/>
        <v>169.71473729777949</v>
      </c>
      <c r="K37" s="9">
        <f t="shared" si="3"/>
        <v>28803.092056054305</v>
      </c>
      <c r="L37" s="9">
        <f t="shared" si="4"/>
        <v>0.13620765433208626</v>
      </c>
      <c r="M37" s="9">
        <f>SUM($I$8:I37)</f>
        <v>588.6936840152373</v>
      </c>
      <c r="N37" s="9">
        <f>SUM($K$8:K37)/D37</f>
        <v>10274.278743773169</v>
      </c>
      <c r="O37" s="9">
        <f>SUM($J$8:J37)/D37</f>
        <v>77.537786815850751</v>
      </c>
      <c r="P37" s="27">
        <f>SUM($L$8:L37)/D37</f>
        <v>8.5859740255773018E-2</v>
      </c>
      <c r="Q37" s="9">
        <f>SUM($I$8:I37)/O37</f>
        <v>7.5923457218783152</v>
      </c>
    </row>
    <row r="38" spans="2:17" ht="14.25" x14ac:dyDescent="0.45">
      <c r="C38" s="3" t="s">
        <v>6</v>
      </c>
      <c r="D38" s="2">
        <v>31</v>
      </c>
      <c r="E38" s="2">
        <v>1198</v>
      </c>
      <c r="G38" s="15">
        <f t="shared" si="0"/>
        <v>1197.1256736431997</v>
      </c>
      <c r="H38" s="9">
        <f t="shared" si="5"/>
        <v>1195.085578810666</v>
      </c>
      <c r="I38" s="8">
        <f t="shared" si="1"/>
        <v>2.9144211893340071</v>
      </c>
      <c r="J38" s="9">
        <f t="shared" si="2"/>
        <v>2.9144211893340071</v>
      </c>
      <c r="K38" s="9">
        <f t="shared" si="3"/>
        <v>8.4938508688390488</v>
      </c>
      <c r="L38" s="9">
        <f t="shared" si="4"/>
        <v>2.4327388892604399E-3</v>
      </c>
      <c r="M38" s="9">
        <f>SUM($I$8:I38)</f>
        <v>591.6081052045713</v>
      </c>
      <c r="N38" s="9">
        <f>SUM($K$8:K38)/D38</f>
        <v>9943.1243923891579</v>
      </c>
      <c r="O38" s="9">
        <f>SUM($J$8:J38)/D38</f>
        <v>75.130581473059891</v>
      </c>
      <c r="P38" s="27">
        <f>SUM($L$8:L38)/D38</f>
        <v>8.3168546663304879E-2</v>
      </c>
      <c r="Q38" s="9">
        <f>SUM($I$8:I38)/O38</f>
        <v>7.8743980627477033</v>
      </c>
    </row>
    <row r="39" spans="2:17" ht="14.25" x14ac:dyDescent="0.45">
      <c r="C39" s="3" t="s">
        <v>7</v>
      </c>
      <c r="D39" s="2">
        <v>32</v>
      </c>
      <c r="E39" s="2">
        <v>922</v>
      </c>
      <c r="G39" s="15">
        <f t="shared" si="0"/>
        <v>1004.53770209296</v>
      </c>
      <c r="H39" s="9">
        <f t="shared" si="5"/>
        <v>1197.1256736431997</v>
      </c>
      <c r="I39" s="8">
        <f t="shared" si="1"/>
        <v>-275.12567364319966</v>
      </c>
      <c r="J39" s="9">
        <f t="shared" si="2"/>
        <v>275.12567364319966</v>
      </c>
      <c r="K39" s="9">
        <f t="shared" si="3"/>
        <v>75694.136297624413</v>
      </c>
      <c r="L39" s="9">
        <f t="shared" si="4"/>
        <v>0.29840094755227731</v>
      </c>
      <c r="M39" s="9">
        <f>SUM($I$8:I39)</f>
        <v>316.48243156137164</v>
      </c>
      <c r="N39" s="9">
        <f>SUM($K$8:K39)/D39</f>
        <v>11997.843514427761</v>
      </c>
      <c r="O39" s="9">
        <f>SUM($J$8:J39)/D39</f>
        <v>81.380428103376758</v>
      </c>
      <c r="P39" s="27">
        <f>SUM($L$8:L39)/D39</f>
        <v>8.9894559191085271E-2</v>
      </c>
      <c r="Q39" s="9">
        <f>SUM($I$8:I39)/O39</f>
        <v>3.8889256168491411</v>
      </c>
    </row>
    <row r="40" spans="2:17" ht="14.25" x14ac:dyDescent="0.45">
      <c r="C40" s="3" t="s">
        <v>8</v>
      </c>
      <c r="D40" s="2">
        <v>33</v>
      </c>
      <c r="E40" s="2">
        <v>798</v>
      </c>
      <c r="G40" s="15">
        <f t="shared" ref="G40:G67" si="6">$H$5*E40+(1-$H$5)*G39</f>
        <v>859.961310627888</v>
      </c>
      <c r="H40" s="9">
        <f t="shared" si="5"/>
        <v>1004.53770209296</v>
      </c>
      <c r="I40" s="8">
        <f t="shared" ref="I40:I67" si="7">E40-H40</f>
        <v>-206.53770209295999</v>
      </c>
      <c r="J40" s="9">
        <f t="shared" ref="J40:J67" si="8">ABS(E40-H40)</f>
        <v>206.53770209295999</v>
      </c>
      <c r="K40" s="9">
        <f t="shared" si="3"/>
        <v>42657.822385840293</v>
      </c>
      <c r="L40" s="9">
        <f t="shared" ref="L40:L67" si="9">(J40/E40)</f>
        <v>0.25881917555508771</v>
      </c>
      <c r="M40" s="9">
        <f>SUM($I$8:I40)</f>
        <v>109.94472946841165</v>
      </c>
      <c r="N40" s="9">
        <f>SUM($K$8:K40)/D40</f>
        <v>12926.933783258444</v>
      </c>
      <c r="O40" s="9">
        <f>SUM($J$8:J40)/D40</f>
        <v>85.173072769727767</v>
      </c>
      <c r="P40" s="27">
        <f>SUM($L$8:L40)/D40</f>
        <v>9.5013486959691404E-2</v>
      </c>
      <c r="Q40" s="9">
        <f>SUM($I$8:I40)/O40</f>
        <v>1.2908390632524911</v>
      </c>
    </row>
    <row r="41" spans="2:17" ht="14.25" x14ac:dyDescent="0.45">
      <c r="C41" s="3" t="s">
        <v>9</v>
      </c>
      <c r="D41" s="2">
        <v>34</v>
      </c>
      <c r="E41" s="2">
        <v>879</v>
      </c>
      <c r="G41" s="15">
        <f t="shared" si="6"/>
        <v>873.2883931883664</v>
      </c>
      <c r="H41" s="9">
        <f t="shared" si="5"/>
        <v>859.961310627888</v>
      </c>
      <c r="I41" s="8">
        <f t="shared" si="7"/>
        <v>19.038689372112003</v>
      </c>
      <c r="J41" s="9">
        <f t="shared" si="8"/>
        <v>19.038689372112003</v>
      </c>
      <c r="K41" s="9">
        <f t="shared" si="3"/>
        <v>362.47169300777057</v>
      </c>
      <c r="L41" s="9">
        <f t="shared" si="9"/>
        <v>2.1659487340286693E-2</v>
      </c>
      <c r="M41" s="9">
        <f>SUM($I$8:I41)</f>
        <v>128.98341884052365</v>
      </c>
      <c r="N41" s="9">
        <f>SUM($K$8:K41)/D41</f>
        <v>12557.390780604013</v>
      </c>
      <c r="O41" s="9">
        <f>SUM($J$8:J41)/D41</f>
        <v>83.227943846268474</v>
      </c>
      <c r="P41" s="27">
        <f>SUM($L$8:L41)/D41</f>
        <v>9.2856016382650092E-2</v>
      </c>
      <c r="Q41" s="9">
        <f>SUM($I$8:I41)/O41</f>
        <v>1.5497609682484861</v>
      </c>
    </row>
    <row r="42" spans="2:17" ht="14.25" x14ac:dyDescent="0.45">
      <c r="C42" s="3" t="s">
        <v>10</v>
      </c>
      <c r="D42" s="2">
        <v>35</v>
      </c>
      <c r="E42" s="2">
        <v>945</v>
      </c>
      <c r="G42" s="15">
        <f t="shared" si="6"/>
        <v>923.48651795650994</v>
      </c>
      <c r="H42" s="9">
        <f t="shared" si="5"/>
        <v>873.2883931883664</v>
      </c>
      <c r="I42" s="8">
        <f t="shared" si="7"/>
        <v>71.711606811633601</v>
      </c>
      <c r="J42" s="9">
        <f t="shared" si="8"/>
        <v>71.711606811633601</v>
      </c>
      <c r="K42" s="9">
        <f t="shared" si="3"/>
        <v>5142.554551506335</v>
      </c>
      <c r="L42" s="9">
        <f t="shared" si="9"/>
        <v>7.5885298213368896E-2</v>
      </c>
      <c r="M42" s="9">
        <f>SUM($I$8:I42)</f>
        <v>200.69502565215726</v>
      </c>
      <c r="N42" s="9">
        <f>SUM($K$8:K42)/D42</f>
        <v>12345.538316915508</v>
      </c>
      <c r="O42" s="9">
        <f>SUM($J$8:J42)/D42</f>
        <v>82.898905645278916</v>
      </c>
      <c r="P42" s="27">
        <f>SUM($L$8:L42)/D42</f>
        <v>9.237113872067064E-2</v>
      </c>
      <c r="Q42" s="9">
        <f>SUM($I$8:I42)/O42</f>
        <v>2.4209610982191152</v>
      </c>
    </row>
    <row r="43" spans="2:17" ht="14.25" x14ac:dyDescent="0.45">
      <c r="C43" s="3" t="s">
        <v>11</v>
      </c>
      <c r="D43" s="2">
        <v>36</v>
      </c>
      <c r="E43" s="2">
        <v>990</v>
      </c>
      <c r="G43" s="15">
        <f t="shared" si="6"/>
        <v>970.04595538695298</v>
      </c>
      <c r="H43" s="9">
        <f t="shared" si="5"/>
        <v>923.48651795650994</v>
      </c>
      <c r="I43" s="8">
        <f t="shared" si="7"/>
        <v>66.513482043490058</v>
      </c>
      <c r="J43" s="9">
        <f t="shared" si="8"/>
        <v>66.513482043490058</v>
      </c>
      <c r="K43" s="9">
        <f t="shared" si="3"/>
        <v>4424.0432935496747</v>
      </c>
      <c r="L43" s="9">
        <f t="shared" si="9"/>
        <v>6.7185335397464699E-2</v>
      </c>
      <c r="M43" s="9">
        <f>SUM($I$8:I43)</f>
        <v>267.20850769564731</v>
      </c>
      <c r="N43" s="9">
        <f>SUM($K$8:K43)/D43</f>
        <v>12125.496788488679</v>
      </c>
      <c r="O43" s="9">
        <f>SUM($J$8:J43)/D43</f>
        <v>82.443754989673664</v>
      </c>
      <c r="P43" s="27">
        <f>SUM($L$8:L43)/D43</f>
        <v>9.1671533072803804E-2</v>
      </c>
      <c r="Q43" s="9">
        <f>SUM($I$8:I43)/O43</f>
        <v>3.2411006476975244</v>
      </c>
    </row>
    <row r="44" spans="2:17" ht="14.25" x14ac:dyDescent="0.45">
      <c r="C44" s="3" t="s">
        <v>0</v>
      </c>
      <c r="D44" s="2">
        <v>37</v>
      </c>
      <c r="E44" s="2">
        <v>917</v>
      </c>
      <c r="G44" s="15">
        <f t="shared" si="6"/>
        <v>932.91378661608587</v>
      </c>
      <c r="H44" s="9">
        <f t="shared" si="5"/>
        <v>970.04595538695298</v>
      </c>
      <c r="I44" s="8">
        <f t="shared" si="7"/>
        <v>-53.045955386952983</v>
      </c>
      <c r="J44" s="9">
        <f t="shared" si="8"/>
        <v>53.045955386952983</v>
      </c>
      <c r="K44" s="9">
        <f t="shared" si="3"/>
        <v>2813.8733829146063</v>
      </c>
      <c r="L44" s="9">
        <f t="shared" si="9"/>
        <v>5.7847279593187549E-2</v>
      </c>
      <c r="M44" s="9">
        <f>SUM($I$8:I44)</f>
        <v>214.16255230869433</v>
      </c>
      <c r="N44" s="9">
        <f>SUM($K$8:K44)/D44</f>
        <v>11873.831291040731</v>
      </c>
      <c r="O44" s="9">
        <f>SUM($J$8:J44)/D44</f>
        <v>81.649219865275811</v>
      </c>
      <c r="P44" s="27">
        <f>SUM($L$8:L44)/D44</f>
        <v>9.0757364059841208E-2</v>
      </c>
      <c r="Q44" s="9">
        <f>SUM($I$8:I44)/O44</f>
        <v>2.6229589537055018</v>
      </c>
    </row>
    <row r="45" spans="2:17" ht="14.25" x14ac:dyDescent="0.45">
      <c r="C45" s="3" t="s">
        <v>1</v>
      </c>
      <c r="D45" s="2">
        <v>38</v>
      </c>
      <c r="E45" s="2">
        <v>956</v>
      </c>
      <c r="G45" s="15">
        <f t="shared" si="6"/>
        <v>949.07413598482572</v>
      </c>
      <c r="H45" s="9">
        <f t="shared" si="5"/>
        <v>932.91378661608587</v>
      </c>
      <c r="I45" s="8">
        <f t="shared" si="7"/>
        <v>23.086213383914128</v>
      </c>
      <c r="J45" s="9">
        <f t="shared" si="8"/>
        <v>23.086213383914128</v>
      </c>
      <c r="K45" s="9">
        <f t="shared" si="3"/>
        <v>532.97324840761576</v>
      </c>
      <c r="L45" s="9">
        <f t="shared" si="9"/>
        <v>2.4148758769784652E-2</v>
      </c>
      <c r="M45" s="9">
        <f>SUM($I$8:I45)</f>
        <v>237.24876569260846</v>
      </c>
      <c r="N45" s="9">
        <f>SUM($K$8:K45)/D45</f>
        <v>11575.38765833986</v>
      </c>
      <c r="O45" s="9">
        <f>SUM($J$8:J45)/D45</f>
        <v>80.108088115766293</v>
      </c>
      <c r="P45" s="27">
        <f>SUM($L$8:L45)/D45</f>
        <v>8.9004506025892341E-2</v>
      </c>
      <c r="Q45" s="9">
        <f>SUM($I$8:I45)/O45</f>
        <v>2.9616081381165165</v>
      </c>
    </row>
    <row r="46" spans="2:17" ht="14.25" x14ac:dyDescent="0.45">
      <c r="C46" s="3" t="s">
        <v>2</v>
      </c>
      <c r="D46" s="2">
        <v>39</v>
      </c>
      <c r="E46" s="2">
        <v>1001</v>
      </c>
      <c r="G46" s="15">
        <f t="shared" si="6"/>
        <v>985.42224079544769</v>
      </c>
      <c r="H46" s="9">
        <f t="shared" si="5"/>
        <v>949.07413598482572</v>
      </c>
      <c r="I46" s="8">
        <f t="shared" si="7"/>
        <v>51.925864015174284</v>
      </c>
      <c r="J46" s="9">
        <f t="shared" si="8"/>
        <v>51.925864015174284</v>
      </c>
      <c r="K46" s="9">
        <f t="shared" si="3"/>
        <v>2696.2953537223716</v>
      </c>
      <c r="L46" s="9">
        <f t="shared" si="9"/>
        <v>5.1873990025149135E-2</v>
      </c>
      <c r="M46" s="9">
        <f>SUM($I$8:I46)</f>
        <v>289.17462970778274</v>
      </c>
      <c r="N46" s="9">
        <f>SUM($K$8:K46)/D46</f>
        <v>11347.718624888128</v>
      </c>
      <c r="O46" s="9">
        <f>SUM($J$8:J46)/D46</f>
        <v>79.385466984981875</v>
      </c>
      <c r="P46" s="27">
        <f>SUM($L$8:L46)/D46</f>
        <v>8.8052441513052776E-2</v>
      </c>
      <c r="Q46" s="9">
        <f>SUM($I$8:I46)/O46</f>
        <v>3.6426645920277667</v>
      </c>
    </row>
    <row r="47" spans="2:17" ht="14.25" x14ac:dyDescent="0.45">
      <c r="C47" s="3" t="s">
        <v>3</v>
      </c>
      <c r="D47" s="2">
        <v>40</v>
      </c>
      <c r="E47" s="2">
        <v>1142</v>
      </c>
      <c r="G47" s="15">
        <f t="shared" si="6"/>
        <v>1095.0266722386343</v>
      </c>
      <c r="H47" s="9">
        <f t="shared" si="5"/>
        <v>985.42224079544769</v>
      </c>
      <c r="I47" s="8">
        <f t="shared" si="7"/>
        <v>156.57775920455231</v>
      </c>
      <c r="J47" s="9">
        <f t="shared" si="8"/>
        <v>156.57775920455231</v>
      </c>
      <c r="K47" s="9">
        <f t="shared" si="3"/>
        <v>24516.594677518766</v>
      </c>
      <c r="L47" s="9">
        <f t="shared" si="9"/>
        <v>0.13710837058191971</v>
      </c>
      <c r="M47" s="9">
        <f>SUM($I$8:I47)</f>
        <v>445.75238891233505</v>
      </c>
      <c r="N47" s="9">
        <f>SUM($K$8:K47)/D47</f>
        <v>11676.940526203894</v>
      </c>
      <c r="O47" s="9">
        <f>SUM($J$8:J47)/D47</f>
        <v>81.315274290471137</v>
      </c>
      <c r="P47" s="27">
        <f>SUM($L$8:L47)/D47</f>
        <v>8.9278839739774449E-2</v>
      </c>
      <c r="Q47" s="9">
        <f>SUM($I$8:I47)/O47</f>
        <v>5.4817793188526469</v>
      </c>
    </row>
    <row r="48" spans="2:17" ht="14.25" x14ac:dyDescent="0.45">
      <c r="C48" s="3" t="s">
        <v>4</v>
      </c>
      <c r="D48" s="2">
        <v>41</v>
      </c>
      <c r="E48" s="2">
        <v>1276</v>
      </c>
      <c r="G48" s="15">
        <f t="shared" si="6"/>
        <v>1221.7080016715904</v>
      </c>
      <c r="H48" s="9">
        <f t="shared" si="5"/>
        <v>1095.0266722386343</v>
      </c>
      <c r="I48" s="8">
        <f t="shared" si="7"/>
        <v>180.97332776136568</v>
      </c>
      <c r="J48" s="9">
        <f t="shared" si="8"/>
        <v>180.97332776136568</v>
      </c>
      <c r="K48" s="9">
        <f t="shared" si="3"/>
        <v>32751.34536102269</v>
      </c>
      <c r="L48" s="9">
        <f t="shared" si="9"/>
        <v>0.14182862677223015</v>
      </c>
      <c r="M48" s="9">
        <f>SUM($I$8:I48)</f>
        <v>626.72571667370073</v>
      </c>
      <c r="N48" s="9">
        <f>SUM($K$8:K48)/D48</f>
        <v>12190.950400223865</v>
      </c>
      <c r="O48" s="9">
        <f>SUM($J$8:J48)/D48</f>
        <v>83.74595852146858</v>
      </c>
      <c r="P48" s="27">
        <f>SUM($L$8:L48)/D48</f>
        <v>9.0560541862517274E-2</v>
      </c>
      <c r="Q48" s="9">
        <f>SUM($I$8:I48)/O48</f>
        <v>7.4836532740029158</v>
      </c>
    </row>
    <row r="49" spans="2:17" ht="14.25" x14ac:dyDescent="0.45">
      <c r="B49" s="2">
        <v>2009</v>
      </c>
      <c r="C49" s="3" t="s">
        <v>5</v>
      </c>
      <c r="D49" s="2">
        <v>42</v>
      </c>
      <c r="E49" s="2">
        <v>1356</v>
      </c>
      <c r="G49" s="15">
        <f t="shared" si="6"/>
        <v>1315.7124005014771</v>
      </c>
      <c r="H49" s="9">
        <f t="shared" si="5"/>
        <v>1221.7080016715904</v>
      </c>
      <c r="I49" s="8">
        <f t="shared" si="7"/>
        <v>134.29199832840959</v>
      </c>
      <c r="J49" s="9">
        <f t="shared" si="8"/>
        <v>134.29199832840959</v>
      </c>
      <c r="K49" s="9">
        <f t="shared" si="3"/>
        <v>18034.340815037565</v>
      </c>
      <c r="L49" s="9">
        <f t="shared" si="9"/>
        <v>9.9035396997352199E-2</v>
      </c>
      <c r="M49" s="9">
        <f>SUM($I$8:I49)</f>
        <v>761.01771500211032</v>
      </c>
      <c r="N49" s="9">
        <f>SUM($K$8:K49)/D49</f>
        <v>12330.078743433714</v>
      </c>
      <c r="O49" s="9">
        <f>SUM($J$8:J49)/D49</f>
        <v>84.949435659729076</v>
      </c>
      <c r="P49" s="27">
        <f>SUM($L$8:L49)/D49</f>
        <v>9.0762324127632382E-2</v>
      </c>
      <c r="Q49" s="9">
        <f>SUM($I$8:I49)/O49</f>
        <v>8.9584787596520385</v>
      </c>
    </row>
    <row r="50" spans="2:17" ht="14.25" x14ac:dyDescent="0.45">
      <c r="C50" s="3" t="s">
        <v>6</v>
      </c>
      <c r="D50" s="2">
        <v>43</v>
      </c>
      <c r="E50" s="2">
        <v>1288</v>
      </c>
      <c r="G50" s="15">
        <f t="shared" si="6"/>
        <v>1296.313720150443</v>
      </c>
      <c r="H50" s="9">
        <f t="shared" si="5"/>
        <v>1315.7124005014771</v>
      </c>
      <c r="I50" s="8">
        <f t="shared" si="7"/>
        <v>-27.712400501477077</v>
      </c>
      <c r="J50" s="9">
        <f t="shared" si="8"/>
        <v>27.712400501477077</v>
      </c>
      <c r="K50" s="9">
        <f t="shared" si="3"/>
        <v>767.97714155426695</v>
      </c>
      <c r="L50" s="9">
        <f t="shared" si="9"/>
        <v>2.1515838898662328E-2</v>
      </c>
      <c r="M50" s="9">
        <f>SUM($I$8:I50)</f>
        <v>733.30531450063324</v>
      </c>
      <c r="N50" s="9">
        <f>SUM($K$8:K50)/D50</f>
        <v>12061.192659669077</v>
      </c>
      <c r="O50" s="9">
        <f>SUM($J$8:J50)/D50</f>
        <v>83.618341818839497</v>
      </c>
      <c r="P50" s="27">
        <f>SUM($L$8:L50)/D50</f>
        <v>8.9151940750214473E-2</v>
      </c>
      <c r="Q50" s="9">
        <f>SUM($I$8:I50)/O50</f>
        <v>8.7696706075486546</v>
      </c>
    </row>
    <row r="51" spans="2:17" ht="14.25" x14ac:dyDescent="0.45">
      <c r="C51" s="3" t="s">
        <v>7</v>
      </c>
      <c r="D51" s="2">
        <v>44</v>
      </c>
      <c r="E51" s="2">
        <v>1082</v>
      </c>
      <c r="G51" s="15">
        <f t="shared" si="6"/>
        <v>1146.294116045133</v>
      </c>
      <c r="H51" s="9">
        <f t="shared" si="5"/>
        <v>1296.313720150443</v>
      </c>
      <c r="I51" s="8">
        <f t="shared" si="7"/>
        <v>-214.31372015044303</v>
      </c>
      <c r="J51" s="9">
        <f t="shared" si="8"/>
        <v>214.31372015044303</v>
      </c>
      <c r="K51" s="9">
        <f t="shared" si="3"/>
        <v>45930.37064472241</v>
      </c>
      <c r="L51" s="9">
        <f t="shared" si="9"/>
        <v>0.19807183008358875</v>
      </c>
      <c r="M51" s="9">
        <f>SUM($I$8:I51)</f>
        <v>518.99159435019021</v>
      </c>
      <c r="N51" s="9">
        <f>SUM($K$8:K51)/D51</f>
        <v>12830.946704783924</v>
      </c>
      <c r="O51" s="9">
        <f>SUM($J$8:J51)/D51</f>
        <v>86.588691326375951</v>
      </c>
      <c r="P51" s="27">
        <f>SUM($L$8:L51)/D51</f>
        <v>9.1627392780518443E-2</v>
      </c>
      <c r="Q51" s="9">
        <f>SUM($I$8:I51)/O51</f>
        <v>5.993757226263785</v>
      </c>
    </row>
    <row r="52" spans="2:17" ht="14.25" x14ac:dyDescent="0.45">
      <c r="C52" s="3" t="s">
        <v>8</v>
      </c>
      <c r="D52" s="2">
        <v>45</v>
      </c>
      <c r="E52" s="2">
        <v>877</v>
      </c>
      <c r="G52" s="15">
        <f t="shared" si="6"/>
        <v>957.78823481353993</v>
      </c>
      <c r="H52" s="9">
        <f t="shared" si="5"/>
        <v>1146.294116045133</v>
      </c>
      <c r="I52" s="8">
        <f t="shared" si="7"/>
        <v>-269.29411604513302</v>
      </c>
      <c r="J52" s="9">
        <f t="shared" si="8"/>
        <v>269.29411604513302</v>
      </c>
      <c r="K52" s="9">
        <f t="shared" si="3"/>
        <v>72519.320936529577</v>
      </c>
      <c r="L52" s="9">
        <f t="shared" si="9"/>
        <v>0.30706284611759754</v>
      </c>
      <c r="M52" s="9">
        <f>SUM($I$8:I52)</f>
        <v>249.69747830505719</v>
      </c>
      <c r="N52" s="9">
        <f>SUM($K$8:K52)/D52</f>
        <v>14157.355021044938</v>
      </c>
      <c r="O52" s="9">
        <f>SUM($J$8:J52)/D52</f>
        <v>90.648811875681659</v>
      </c>
      <c r="P52" s="27">
        <f>SUM($L$8:L52)/D52</f>
        <v>9.6414847299120199E-2</v>
      </c>
      <c r="Q52" s="9">
        <f>SUM($I$8:I52)/O52</f>
        <v>2.7545587541456071</v>
      </c>
    </row>
    <row r="53" spans="2:17" ht="14.25" x14ac:dyDescent="0.45">
      <c r="C53" s="3" t="s">
        <v>9</v>
      </c>
      <c r="D53" s="2">
        <v>46</v>
      </c>
      <c r="E53" s="2">
        <v>1009</v>
      </c>
      <c r="G53" s="15">
        <f t="shared" si="6"/>
        <v>993.63647044406196</v>
      </c>
      <c r="H53" s="9">
        <f t="shared" si="5"/>
        <v>957.78823481353993</v>
      </c>
      <c r="I53" s="8">
        <f t="shared" si="7"/>
        <v>51.21176518646007</v>
      </c>
      <c r="J53" s="9">
        <f t="shared" si="8"/>
        <v>51.21176518646007</v>
      </c>
      <c r="K53" s="9">
        <f t="shared" si="3"/>
        <v>2622.6448935131239</v>
      </c>
      <c r="L53" s="9">
        <f t="shared" si="9"/>
        <v>5.0754970452388574E-2</v>
      </c>
      <c r="M53" s="9">
        <f>SUM($I$8:I53)</f>
        <v>300.90924349151726</v>
      </c>
      <c r="N53" s="9">
        <f>SUM($K$8:K53)/D53</f>
        <v>13906.600453055116</v>
      </c>
      <c r="O53" s="9">
        <f>SUM($J$8:J53)/D53</f>
        <v>89.791484773742056</v>
      </c>
      <c r="P53" s="27">
        <f>SUM($L$8:L53)/D53</f>
        <v>9.5422241280712972E-2</v>
      </c>
      <c r="Q53" s="9">
        <f>SUM($I$8:I53)/O53</f>
        <v>3.3512002195949084</v>
      </c>
    </row>
    <row r="54" spans="2:17" ht="14.25" x14ac:dyDescent="0.45">
      <c r="C54" s="3" t="s">
        <v>10</v>
      </c>
      <c r="D54" s="2">
        <v>47</v>
      </c>
      <c r="E54" s="2">
        <v>1100</v>
      </c>
      <c r="G54" s="15">
        <f t="shared" si="6"/>
        <v>1068.0909411332186</v>
      </c>
      <c r="H54" s="9">
        <f t="shared" si="5"/>
        <v>993.63647044406196</v>
      </c>
      <c r="I54" s="8">
        <f t="shared" si="7"/>
        <v>106.36352955593804</v>
      </c>
      <c r="J54" s="9">
        <f t="shared" si="8"/>
        <v>106.36352955593804</v>
      </c>
      <c r="K54" s="9">
        <f t="shared" si="3"/>
        <v>11313.200419596906</v>
      </c>
      <c r="L54" s="9">
        <f t="shared" si="9"/>
        <v>9.6694117778125491E-2</v>
      </c>
      <c r="M54" s="9">
        <f>SUM($I$8:I54)</f>
        <v>407.2727730474553</v>
      </c>
      <c r="N54" s="9">
        <f>SUM($K$8:K54)/D54</f>
        <v>13851.421728938984</v>
      </c>
      <c r="O54" s="9">
        <f>SUM($J$8:J54)/D54</f>
        <v>90.14408147123558</v>
      </c>
      <c r="P54" s="27">
        <f>SUM($L$8:L54)/D54</f>
        <v>9.5449302482785575E-2</v>
      </c>
      <c r="Q54" s="9">
        <f>SUM($I$8:I54)/O54</f>
        <v>4.5180201118074903</v>
      </c>
    </row>
    <row r="55" spans="2:17" ht="14.25" x14ac:dyDescent="0.45">
      <c r="C55" s="3" t="s">
        <v>11</v>
      </c>
      <c r="D55" s="2">
        <v>48</v>
      </c>
      <c r="E55" s="2">
        <v>998</v>
      </c>
      <c r="G55" s="15">
        <f t="shared" si="6"/>
        <v>1019.0272823399655</v>
      </c>
      <c r="H55" s="9">
        <f t="shared" si="5"/>
        <v>1068.0909411332186</v>
      </c>
      <c r="I55" s="8">
        <f t="shared" si="7"/>
        <v>-70.090941133218621</v>
      </c>
      <c r="J55" s="9">
        <f t="shared" si="8"/>
        <v>70.090941133218621</v>
      </c>
      <c r="K55" s="9">
        <f t="shared" si="3"/>
        <v>4912.7400289403176</v>
      </c>
      <c r="L55" s="9">
        <f t="shared" si="9"/>
        <v>7.023140394110082E-2</v>
      </c>
      <c r="M55" s="9">
        <f>SUM($I$8:I55)</f>
        <v>337.18183191423668</v>
      </c>
      <c r="N55" s="9">
        <f>SUM($K$8:K55)/D55</f>
        <v>13665.199193522347</v>
      </c>
      <c r="O55" s="9">
        <f>SUM($J$8:J55)/D55</f>
        <v>89.726307714193567</v>
      </c>
      <c r="P55" s="27">
        <f>SUM($L$8:L55)/D55</f>
        <v>9.4923929596500478E-2</v>
      </c>
      <c r="Q55" s="9">
        <f>SUM($I$8:I55)/O55</f>
        <v>3.7578926460260305</v>
      </c>
    </row>
    <row r="56" spans="2:17" ht="14.25" x14ac:dyDescent="0.45">
      <c r="C56" s="3" t="s">
        <v>0</v>
      </c>
      <c r="D56" s="2">
        <v>49</v>
      </c>
      <c r="E56" s="2">
        <v>887</v>
      </c>
      <c r="G56" s="15">
        <f t="shared" si="6"/>
        <v>926.60818470198967</v>
      </c>
      <c r="H56" s="9">
        <f t="shared" si="5"/>
        <v>1019.0272823399655</v>
      </c>
      <c r="I56" s="8">
        <f t="shared" si="7"/>
        <v>-132.0272823399655</v>
      </c>
      <c r="J56" s="9">
        <f t="shared" si="8"/>
        <v>132.0272823399655</v>
      </c>
      <c r="K56" s="9">
        <f t="shared" si="3"/>
        <v>17431.203282076964</v>
      </c>
      <c r="L56" s="9">
        <f t="shared" si="9"/>
        <v>0.14884699249150563</v>
      </c>
      <c r="M56" s="9">
        <f>SUM($I$8:I56)</f>
        <v>205.15454957427119</v>
      </c>
      <c r="N56" s="9">
        <f>SUM($K$8:K56)/D56</f>
        <v>13742.056419819379</v>
      </c>
      <c r="O56" s="9">
        <f>SUM($J$8:J56)/D56</f>
        <v>90.58959291063789</v>
      </c>
      <c r="P56" s="27">
        <f>SUM($L$8:L56)/D56</f>
        <v>9.6024400267827117E-2</v>
      </c>
      <c r="Q56" s="9">
        <f>SUM($I$8:I56)/O56</f>
        <v>2.264659140003487</v>
      </c>
    </row>
    <row r="57" spans="2:17" ht="14.25" x14ac:dyDescent="0.45">
      <c r="C57" s="3" t="s">
        <v>1</v>
      </c>
      <c r="D57" s="2">
        <v>50</v>
      </c>
      <c r="E57" s="2">
        <v>892</v>
      </c>
      <c r="G57" s="15">
        <f t="shared" si="6"/>
        <v>902.382455410597</v>
      </c>
      <c r="H57" s="9">
        <f t="shared" si="5"/>
        <v>926.60818470198967</v>
      </c>
      <c r="I57" s="8">
        <f t="shared" si="7"/>
        <v>-34.608184701989671</v>
      </c>
      <c r="J57" s="9">
        <f t="shared" si="8"/>
        <v>34.608184701989671</v>
      </c>
      <c r="K57" s="9">
        <f t="shared" si="3"/>
        <v>1197.7264483670319</v>
      </c>
      <c r="L57" s="9">
        <f t="shared" si="9"/>
        <v>3.8798413343037748E-2</v>
      </c>
      <c r="M57" s="9">
        <f>SUM($I$8:I57)</f>
        <v>170.54636487228152</v>
      </c>
      <c r="N57" s="9">
        <f>SUM($K$8:K57)/D57</f>
        <v>13491.169820390332</v>
      </c>
      <c r="O57" s="9">
        <f>SUM($J$8:J57)/D57</f>
        <v>89.469964746464925</v>
      </c>
      <c r="P57" s="27">
        <f>SUM($L$8:L57)/D57</f>
        <v>9.4879880529331329E-2</v>
      </c>
      <c r="Q57" s="9">
        <f>SUM($I$8:I57)/O57</f>
        <v>1.9061856719801604</v>
      </c>
    </row>
    <row r="58" spans="2:17" ht="14.25" x14ac:dyDescent="0.45">
      <c r="C58" s="3" t="s">
        <v>2</v>
      </c>
      <c r="D58" s="2">
        <v>51</v>
      </c>
      <c r="E58" s="2">
        <v>997</v>
      </c>
      <c r="G58" s="15">
        <f t="shared" si="6"/>
        <v>968.61473662317917</v>
      </c>
      <c r="H58" s="9">
        <f t="shared" si="5"/>
        <v>902.382455410597</v>
      </c>
      <c r="I58" s="8">
        <f t="shared" si="7"/>
        <v>94.617544589402996</v>
      </c>
      <c r="J58" s="9">
        <f t="shared" si="8"/>
        <v>94.617544589402996</v>
      </c>
      <c r="K58" s="9">
        <f t="shared" si="3"/>
        <v>8952.4797441276642</v>
      </c>
      <c r="L58" s="9">
        <f t="shared" si="9"/>
        <v>9.4902251343433303E-2</v>
      </c>
      <c r="M58" s="9">
        <f>SUM($I$8:I58)</f>
        <v>265.16390946168451</v>
      </c>
      <c r="N58" s="9">
        <f>SUM($K$8:K58)/D58</f>
        <v>13402.175897326359</v>
      </c>
      <c r="O58" s="9">
        <f>SUM($J$8:J58)/D58</f>
        <v>89.570897684561757</v>
      </c>
      <c r="P58" s="27">
        <f>SUM($L$8:L58)/D58</f>
        <v>9.4880319172745101E-2</v>
      </c>
      <c r="Q58" s="9">
        <f>SUM($I$8:I58)/O58</f>
        <v>2.9603801716434912</v>
      </c>
    </row>
    <row r="59" spans="2:17" ht="14.25" x14ac:dyDescent="0.45">
      <c r="C59" s="3" t="s">
        <v>3</v>
      </c>
      <c r="D59" s="2">
        <v>52</v>
      </c>
      <c r="E59" s="2">
        <v>1118</v>
      </c>
      <c r="G59" s="15">
        <f t="shared" si="6"/>
        <v>1073.1844209869537</v>
      </c>
      <c r="H59" s="9">
        <f t="shared" si="5"/>
        <v>968.61473662317917</v>
      </c>
      <c r="I59" s="8">
        <f t="shared" si="7"/>
        <v>149.38526337682083</v>
      </c>
      <c r="J59" s="9">
        <f t="shared" si="8"/>
        <v>149.38526337682083</v>
      </c>
      <c r="K59" s="9">
        <f t="shared" si="3"/>
        <v>22315.956914162129</v>
      </c>
      <c r="L59" s="9">
        <f t="shared" si="9"/>
        <v>0.13361830355708482</v>
      </c>
      <c r="M59" s="9">
        <f>SUM($I$8:I59)</f>
        <v>414.54917283850534</v>
      </c>
      <c r="N59" s="9">
        <f>SUM($K$8:K59)/D59</f>
        <v>13573.59476303474</v>
      </c>
      <c r="O59" s="9">
        <f>SUM($J$8:J59)/D59</f>
        <v>90.721173947874433</v>
      </c>
      <c r="P59" s="27">
        <f>SUM($L$8:L59)/D59</f>
        <v>9.5625280410905469E-2</v>
      </c>
      <c r="Q59" s="9">
        <f>SUM($I$8:I59)/O59</f>
        <v>4.5694864252604628</v>
      </c>
    </row>
    <row r="60" spans="2:17" ht="14.25" x14ac:dyDescent="0.45">
      <c r="C60" s="3" t="s">
        <v>4</v>
      </c>
      <c r="D60" s="2">
        <v>53</v>
      </c>
      <c r="E60" s="2">
        <v>1197</v>
      </c>
      <c r="G60" s="15">
        <f t="shared" si="6"/>
        <v>1159.8553262960861</v>
      </c>
      <c r="H60" s="9">
        <f t="shared" si="5"/>
        <v>1073.1844209869537</v>
      </c>
      <c r="I60" s="8">
        <f t="shared" si="7"/>
        <v>123.81557901304632</v>
      </c>
      <c r="J60" s="9">
        <f t="shared" si="8"/>
        <v>123.81557901304632</v>
      </c>
      <c r="K60" s="9">
        <f t="shared" si="3"/>
        <v>15330.297606335916</v>
      </c>
      <c r="L60" s="9">
        <f t="shared" si="9"/>
        <v>0.10343824478951238</v>
      </c>
      <c r="M60" s="9">
        <f>SUM($I$8:I60)</f>
        <v>538.36475185155166</v>
      </c>
      <c r="N60" s="9">
        <f>SUM($K$8:K60)/D60</f>
        <v>13606.740099700801</v>
      </c>
      <c r="O60" s="9">
        <f>SUM($J$8:J60)/D60</f>
        <v>91.345596684953151</v>
      </c>
      <c r="P60" s="27">
        <f>SUM($L$8:L60)/D60</f>
        <v>9.5772694833143351E-2</v>
      </c>
      <c r="Q60" s="9">
        <f>SUM($I$8:I60)/O60</f>
        <v>5.893713231830402</v>
      </c>
    </row>
    <row r="61" spans="2:17" ht="14.25" x14ac:dyDescent="0.45">
      <c r="B61" s="2">
        <v>2010</v>
      </c>
      <c r="C61" s="3" t="s">
        <v>5</v>
      </c>
      <c r="D61" s="2">
        <v>54</v>
      </c>
      <c r="E61" s="2">
        <v>1256</v>
      </c>
      <c r="G61" s="15">
        <f t="shared" si="6"/>
        <v>1227.1565978888259</v>
      </c>
      <c r="H61" s="9">
        <f t="shared" si="5"/>
        <v>1159.8553262960861</v>
      </c>
      <c r="I61" s="8">
        <f t="shared" si="7"/>
        <v>96.144673703913895</v>
      </c>
      <c r="J61" s="9">
        <f t="shared" si="8"/>
        <v>96.144673703913895</v>
      </c>
      <c r="K61" s="9">
        <f t="shared" si="3"/>
        <v>9243.7982816320728</v>
      </c>
      <c r="L61" s="9">
        <f t="shared" si="9"/>
        <v>7.6548307089103415E-2</v>
      </c>
      <c r="M61" s="9">
        <f>SUM($I$8:I61)</f>
        <v>634.50942555546555</v>
      </c>
      <c r="N61" s="9">
        <f>SUM($K$8:K61)/D61</f>
        <v>13525.944880847677</v>
      </c>
      <c r="O61" s="9">
        <f>SUM($J$8:J61)/D61</f>
        <v>91.434468481600575</v>
      </c>
      <c r="P61" s="27">
        <f>SUM($L$8:L61)/D61</f>
        <v>9.5416687652698159E-2</v>
      </c>
      <c r="Q61" s="9">
        <f>SUM($I$8:I61)/O61</f>
        <v>6.9394992511292211</v>
      </c>
    </row>
    <row r="62" spans="2:17" ht="14.25" x14ac:dyDescent="0.45">
      <c r="C62" s="3" t="s">
        <v>6</v>
      </c>
      <c r="D62" s="2">
        <v>55</v>
      </c>
      <c r="E62" s="2">
        <v>1202</v>
      </c>
      <c r="G62" s="15">
        <f t="shared" si="6"/>
        <v>1209.5469793666477</v>
      </c>
      <c r="H62" s="9">
        <f t="shared" si="5"/>
        <v>1227.1565978888259</v>
      </c>
      <c r="I62" s="8">
        <f t="shared" si="7"/>
        <v>-25.1565978888259</v>
      </c>
      <c r="J62" s="9">
        <f t="shared" si="8"/>
        <v>25.1565978888259</v>
      </c>
      <c r="K62" s="9">
        <f t="shared" si="3"/>
        <v>632.85441734007975</v>
      </c>
      <c r="L62" s="9">
        <f t="shared" si="9"/>
        <v>2.0928949990703744E-2</v>
      </c>
      <c r="M62" s="9">
        <f>SUM($I$8:I62)</f>
        <v>609.35282766663966</v>
      </c>
      <c r="N62" s="9">
        <f>SUM($K$8:K62)/D62</f>
        <v>13291.525054238449</v>
      </c>
      <c r="O62" s="9">
        <f>SUM($J$8:J62)/D62</f>
        <v>90.229416289004675</v>
      </c>
      <c r="P62" s="27">
        <f>SUM($L$8:L62)/D62</f>
        <v>9.4062365149752802E-2</v>
      </c>
      <c r="Q62" s="9">
        <f>SUM($I$8:I62)/O62</f>
        <v>6.7533721565357743</v>
      </c>
    </row>
    <row r="63" spans="2:17" ht="14.25" x14ac:dyDescent="0.45">
      <c r="C63" s="3" t="s">
        <v>7</v>
      </c>
      <c r="D63" s="2">
        <v>56</v>
      </c>
      <c r="E63" s="2">
        <v>1170</v>
      </c>
      <c r="G63" s="15">
        <f t="shared" si="6"/>
        <v>1181.8640938099943</v>
      </c>
      <c r="H63" s="9">
        <f t="shared" si="5"/>
        <v>1209.5469793666477</v>
      </c>
      <c r="I63" s="8">
        <f t="shared" si="7"/>
        <v>-39.546979366647747</v>
      </c>
      <c r="J63" s="9">
        <f t="shared" si="8"/>
        <v>39.546979366647747</v>
      </c>
      <c r="K63" s="9">
        <f t="shared" si="3"/>
        <v>1563.9635770260627</v>
      </c>
      <c r="L63" s="9">
        <f t="shared" si="9"/>
        <v>3.3800837065510896E-2</v>
      </c>
      <c r="M63" s="9">
        <f>SUM($I$8:I63)</f>
        <v>569.80584829999191</v>
      </c>
      <c r="N63" s="9">
        <f>SUM($K$8:K63)/D63</f>
        <v>13082.104313573942</v>
      </c>
      <c r="O63" s="9">
        <f>SUM($J$8:J63)/D63</f>
        <v>89.324372772534019</v>
      </c>
      <c r="P63" s="27">
        <f>SUM($L$8:L63)/D63</f>
        <v>9.2986266433962766E-2</v>
      </c>
      <c r="Q63" s="9">
        <f>SUM($I$8:I63)/O63</f>
        <v>6.3790635255957726</v>
      </c>
    </row>
    <row r="64" spans="2:17" ht="14.25" x14ac:dyDescent="0.45">
      <c r="C64" s="3" t="s">
        <v>8</v>
      </c>
      <c r="D64" s="2">
        <v>57</v>
      </c>
      <c r="E64" s="2">
        <v>982</v>
      </c>
      <c r="G64" s="15">
        <f t="shared" si="6"/>
        <v>1041.9592281429982</v>
      </c>
      <c r="H64" s="9">
        <f t="shared" si="5"/>
        <v>1181.8640938099943</v>
      </c>
      <c r="I64" s="8">
        <f t="shared" si="7"/>
        <v>-199.8640938099943</v>
      </c>
      <c r="J64" s="9">
        <f t="shared" si="8"/>
        <v>199.8640938099943</v>
      </c>
      <c r="K64" s="9">
        <f t="shared" si="3"/>
        <v>39945.655994490204</v>
      </c>
      <c r="L64" s="9">
        <f t="shared" si="9"/>
        <v>0.20352759043787608</v>
      </c>
      <c r="M64" s="9">
        <f>SUM($I$8:I64)</f>
        <v>369.94175448999761</v>
      </c>
      <c r="N64" s="9">
        <f>SUM($K$8:K64)/D64</f>
        <v>13553.394693940894</v>
      </c>
      <c r="O64" s="9">
        <f>SUM($J$8:J64)/D64</f>
        <v>91.263666124068408</v>
      </c>
      <c r="P64" s="27">
        <f>SUM($L$8:L64)/D64</f>
        <v>9.4925587907715617E-2</v>
      </c>
      <c r="Q64" s="9">
        <f>SUM($I$8:I64)/O64</f>
        <v>4.0535491307907821</v>
      </c>
    </row>
    <row r="65" spans="3:17" ht="14.25" x14ac:dyDescent="0.45">
      <c r="C65" s="3" t="s">
        <v>9</v>
      </c>
      <c r="D65" s="2">
        <v>58</v>
      </c>
      <c r="E65" s="2">
        <v>1297</v>
      </c>
      <c r="G65" s="15">
        <f t="shared" si="6"/>
        <v>1220.4877684428996</v>
      </c>
      <c r="H65" s="9">
        <f t="shared" si="5"/>
        <v>1041.9592281429982</v>
      </c>
      <c r="I65" s="8">
        <f t="shared" si="7"/>
        <v>255.0407718570018</v>
      </c>
      <c r="J65" s="9">
        <f t="shared" si="8"/>
        <v>255.0407718570018</v>
      </c>
      <c r="K65" s="9">
        <f t="shared" si="3"/>
        <v>65045.79530941524</v>
      </c>
      <c r="L65" s="9">
        <f t="shared" si="9"/>
        <v>0.19663899140863669</v>
      </c>
      <c r="M65" s="9">
        <f>SUM($I$8:I65)</f>
        <v>624.98252634699941</v>
      </c>
      <c r="N65" s="9">
        <f>SUM($K$8:K65)/D65</f>
        <v>14441.194704552519</v>
      </c>
      <c r="O65" s="9">
        <f>SUM($J$8:J65)/D65</f>
        <v>94.087409326360358</v>
      </c>
      <c r="P65" s="27">
        <f>SUM($L$8:L65)/D65</f>
        <v>9.667926727842116E-2</v>
      </c>
      <c r="Q65" s="9">
        <f>SUM($I$8:I65)/O65</f>
        <v>6.6425734412468174</v>
      </c>
    </row>
    <row r="66" spans="3:17" ht="14.25" x14ac:dyDescent="0.45">
      <c r="C66" s="3" t="s">
        <v>10</v>
      </c>
      <c r="D66" s="2">
        <v>59</v>
      </c>
      <c r="E66" s="2">
        <v>1163</v>
      </c>
      <c r="G66" s="15">
        <f t="shared" si="6"/>
        <v>1180.2463305328697</v>
      </c>
      <c r="H66" s="9">
        <f t="shared" si="5"/>
        <v>1220.4877684428996</v>
      </c>
      <c r="I66" s="8">
        <f t="shared" si="7"/>
        <v>-57.487768442899551</v>
      </c>
      <c r="J66" s="9">
        <f t="shared" si="8"/>
        <v>57.487768442899551</v>
      </c>
      <c r="K66" s="9">
        <f t="shared" si="3"/>
        <v>3304.8435205444375</v>
      </c>
      <c r="L66" s="9">
        <f t="shared" si="9"/>
        <v>4.9430583355889554E-2</v>
      </c>
      <c r="M66" s="9">
        <f>SUM($I$8:I66)</f>
        <v>567.49475790409986</v>
      </c>
      <c r="N66" s="9">
        <f>SUM($K$8:K66)/D66</f>
        <v>14252.442989569334</v>
      </c>
      <c r="O66" s="9">
        <f>SUM($J$8:J66)/D66</f>
        <v>93.467076430030502</v>
      </c>
      <c r="P66" s="27">
        <f>SUM($L$8:L66)/D66</f>
        <v>9.5878442127191821E-2</v>
      </c>
      <c r="Q66" s="9">
        <f>SUM($I$8:I66)/O66</f>
        <v>6.0716006061121073</v>
      </c>
    </row>
    <row r="67" spans="3:17" ht="14.25" x14ac:dyDescent="0.45">
      <c r="C67" s="3" t="s">
        <v>11</v>
      </c>
      <c r="D67" s="2">
        <v>60</v>
      </c>
      <c r="E67" s="2">
        <v>1053</v>
      </c>
      <c r="G67" s="15">
        <f t="shared" si="6"/>
        <v>1091.1738991598609</v>
      </c>
      <c r="H67" s="9">
        <f t="shared" si="5"/>
        <v>1180.2463305328697</v>
      </c>
      <c r="I67" s="8">
        <f t="shared" si="7"/>
        <v>-127.24633053286971</v>
      </c>
      <c r="J67" s="9">
        <f t="shared" si="8"/>
        <v>127.24633053286971</v>
      </c>
      <c r="K67" s="9">
        <f t="shared" si="3"/>
        <v>16191.628634080329</v>
      </c>
      <c r="L67" s="9">
        <f t="shared" si="9"/>
        <v>0.12084171940443467</v>
      </c>
      <c r="M67" s="9">
        <f>SUM($I$8:I67)</f>
        <v>440.24842737123015</v>
      </c>
      <c r="N67" s="13">
        <f>SUM($K$8:K67)/D67</f>
        <v>14284.762750311182</v>
      </c>
      <c r="O67" s="13">
        <f>SUM($J$8:J67)/D67</f>
        <v>94.030063998411151</v>
      </c>
      <c r="P67" s="29">
        <f>SUM($L$8:L67)/D67</f>
        <v>9.6294496748479202E-2</v>
      </c>
      <c r="Q67" s="13">
        <f>SUM($I$8:I67)/O67</f>
        <v>4.6819964663500508</v>
      </c>
    </row>
    <row r="68" spans="3:17" ht="14.25" x14ac:dyDescent="0.45">
      <c r="D68" s="2">
        <v>61</v>
      </c>
      <c r="G68" s="15"/>
      <c r="H68" s="13">
        <f>G67</f>
        <v>1091.1738991598609</v>
      </c>
      <c r="I68" s="8"/>
      <c r="J68" s="9"/>
      <c r="K68" s="9"/>
      <c r="L68" s="9"/>
      <c r="N68" s="9"/>
      <c r="O68" s="9"/>
      <c r="Q68" s="9"/>
    </row>
    <row r="69" spans="3:17" ht="13.5" thickBot="1" x14ac:dyDescent="0.45">
      <c r="G69" s="11" t="s">
        <v>35</v>
      </c>
      <c r="H69" s="16">
        <f>1.25*O67</f>
        <v>117.53757999801394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R69"/>
  <sheetViews>
    <sheetView topLeftCell="A4" zoomScale="70" zoomScaleNormal="70" workbookViewId="0">
      <selection activeCell="J95" sqref="J95"/>
    </sheetView>
  </sheetViews>
  <sheetFormatPr defaultRowHeight="13.15" x14ac:dyDescent="0.4"/>
  <cols>
    <col min="1" max="1" width="9.06640625" style="2"/>
    <col min="2" max="2" width="9.1328125" style="2" bestFit="1" customWidth="1"/>
    <col min="3" max="3" width="9.06640625" style="2"/>
    <col min="4" max="5" width="9.1328125" style="2" bestFit="1" customWidth="1"/>
    <col min="6" max="6" width="9.1328125" style="2" customWidth="1"/>
    <col min="7" max="8" width="9.06640625" style="2"/>
    <col min="9" max="9" width="6.9296875" style="2" bestFit="1" customWidth="1"/>
    <col min="10" max="10" width="10.06640625" style="2" customWidth="1"/>
    <col min="11" max="11" width="9.1328125" style="2" bestFit="1" customWidth="1"/>
    <col min="12" max="12" width="9.6640625" style="2" bestFit="1" customWidth="1"/>
    <col min="13" max="13" width="8.9296875" style="2" bestFit="1" customWidth="1"/>
    <col min="14" max="14" width="8.796875" style="2" bestFit="1" customWidth="1"/>
    <col min="15" max="18" width="9.1328125" style="2" bestFit="1" customWidth="1"/>
    <col min="19" max="16384" width="9.06640625" style="2"/>
  </cols>
  <sheetData>
    <row r="4" spans="2:18" x14ac:dyDescent="0.4">
      <c r="G4" s="17" t="s">
        <v>27</v>
      </c>
      <c r="H4" s="17">
        <v>0.9</v>
      </c>
    </row>
    <row r="5" spans="2:18" x14ac:dyDescent="0.4">
      <c r="G5" s="17" t="s">
        <v>29</v>
      </c>
      <c r="H5" s="17">
        <v>0.5</v>
      </c>
    </row>
    <row r="6" spans="2:18" x14ac:dyDescent="0.4">
      <c r="B6" s="2" t="s">
        <v>19</v>
      </c>
      <c r="C6" s="2" t="s">
        <v>18</v>
      </c>
      <c r="D6" s="2" t="s">
        <v>17</v>
      </c>
      <c r="E6" s="7" t="s">
        <v>20</v>
      </c>
      <c r="G6" s="5" t="s">
        <v>37</v>
      </c>
      <c r="H6" s="5" t="s">
        <v>38</v>
      </c>
      <c r="I6" s="5" t="s">
        <v>23</v>
      </c>
      <c r="J6" s="5" t="s">
        <v>33</v>
      </c>
      <c r="K6" s="5" t="s">
        <v>24</v>
      </c>
      <c r="L6" s="5" t="s">
        <v>25</v>
      </c>
      <c r="M6" s="5" t="s">
        <v>26</v>
      </c>
      <c r="N6" s="5" t="s">
        <v>36</v>
      </c>
      <c r="O6" s="5" t="s">
        <v>30</v>
      </c>
      <c r="P6" s="5" t="s">
        <v>28</v>
      </c>
      <c r="Q6" s="5" t="s">
        <v>31</v>
      </c>
      <c r="R6" s="5" t="s">
        <v>34</v>
      </c>
    </row>
    <row r="7" spans="2:18" x14ac:dyDescent="0.4">
      <c r="D7" s="2">
        <v>0</v>
      </c>
      <c r="F7" s="7"/>
      <c r="G7" s="2">
        <v>783.31</v>
      </c>
      <c r="H7" s="2">
        <v>6.2839999999999998</v>
      </c>
    </row>
    <row r="8" spans="2:18" x14ac:dyDescent="0.4">
      <c r="C8" s="7" t="s">
        <v>0</v>
      </c>
      <c r="D8" s="2">
        <v>1</v>
      </c>
      <c r="E8" s="2">
        <v>779</v>
      </c>
      <c r="G8" s="18">
        <f t="shared" ref="G8:G39" si="0">$H$5*E8+(1-$H$5)*G7</f>
        <v>781.15499999999997</v>
      </c>
      <c r="H8" s="18">
        <f>$H$4*(G8-G7)+(1-$H$4)*H7</f>
        <v>-1.3110999999999757</v>
      </c>
      <c r="I8" s="9">
        <f>G7+H7</f>
        <v>789.59399999999994</v>
      </c>
      <c r="J8" s="8">
        <f t="shared" ref="J8:J39" si="1">E8-I8</f>
        <v>-10.593999999999937</v>
      </c>
      <c r="K8" s="9">
        <f t="shared" ref="K8:K39" si="2">ABS(E8-I8)</f>
        <v>10.593999999999937</v>
      </c>
      <c r="L8" s="9">
        <f t="shared" ref="L8:L67" si="3">K8^2</f>
        <v>112.23283599999867</v>
      </c>
      <c r="M8" s="9">
        <f t="shared" ref="M8:M39" si="4">(K8/E8)</f>
        <v>1.3599486521180921E-2</v>
      </c>
      <c r="N8" s="9">
        <f>SUM($J8:J$8)</f>
        <v>-10.593999999999937</v>
      </c>
      <c r="O8" s="9">
        <f>SUM($L8:L$8)/D8</f>
        <v>112.23283599999867</v>
      </c>
      <c r="P8" s="9">
        <f>SUM($K8:K$8)/D8</f>
        <v>10.593999999999937</v>
      </c>
      <c r="Q8" s="9">
        <f>SUM($M8:M$8)/D8</f>
        <v>1.3599486521180921E-2</v>
      </c>
      <c r="R8" s="9">
        <f>SUM($J8:J$8)/P8</f>
        <v>-1</v>
      </c>
    </row>
    <row r="9" spans="2:18" x14ac:dyDescent="0.4">
      <c r="C9" s="7" t="s">
        <v>1</v>
      </c>
      <c r="D9" s="2">
        <v>2</v>
      </c>
      <c r="E9" s="2">
        <v>802</v>
      </c>
      <c r="G9" s="18">
        <f t="shared" si="0"/>
        <v>791.57749999999999</v>
      </c>
      <c r="H9" s="18">
        <f t="shared" ref="H9:H67" si="5">$H$4*(G9-G8)+(1-$H$4)*H8</f>
        <v>9.2491400000000148</v>
      </c>
      <c r="I9" s="9">
        <f t="shared" ref="I9:I68" si="6">G8+H8</f>
        <v>779.84389999999996</v>
      </c>
      <c r="J9" s="8">
        <f t="shared" si="1"/>
        <v>22.156100000000038</v>
      </c>
      <c r="K9" s="9">
        <f t="shared" si="2"/>
        <v>22.156100000000038</v>
      </c>
      <c r="L9" s="9">
        <f t="shared" si="3"/>
        <v>490.89276721000169</v>
      </c>
      <c r="M9" s="9">
        <f t="shared" si="4"/>
        <v>2.7626059850374113E-2</v>
      </c>
      <c r="N9" s="9">
        <f>SUM($J$8:J9)</f>
        <v>11.5621000000001</v>
      </c>
      <c r="O9" s="9">
        <f>SUM($L$8:L9)/D9</f>
        <v>301.56280160500017</v>
      </c>
      <c r="P9" s="9">
        <f>SUM($K$8:K9)/D9</f>
        <v>16.375049999999987</v>
      </c>
      <c r="Q9" s="9">
        <f>SUM($M$8:M9)/D9</f>
        <v>2.0612773185777516E-2</v>
      </c>
      <c r="R9" s="9">
        <f>SUM($J$8:J9)/P9</f>
        <v>0.70608028677775692</v>
      </c>
    </row>
    <row r="10" spans="2:18" x14ac:dyDescent="0.4">
      <c r="C10" s="7" t="s">
        <v>2</v>
      </c>
      <c r="D10" s="2">
        <v>3</v>
      </c>
      <c r="E10" s="2">
        <v>818</v>
      </c>
      <c r="G10" s="18">
        <f t="shared" si="0"/>
        <v>804.78874999999994</v>
      </c>
      <c r="H10" s="18">
        <f t="shared" si="5"/>
        <v>12.815038999999956</v>
      </c>
      <c r="I10" s="9">
        <f t="shared" si="6"/>
        <v>800.82664</v>
      </c>
      <c r="J10" s="8">
        <f t="shared" si="1"/>
        <v>17.173360000000002</v>
      </c>
      <c r="K10" s="9">
        <f t="shared" si="2"/>
        <v>17.173360000000002</v>
      </c>
      <c r="L10" s="9">
        <f t="shared" si="3"/>
        <v>294.92429368960006</v>
      </c>
      <c r="M10" s="9">
        <f t="shared" si="4"/>
        <v>2.0994327628361863E-2</v>
      </c>
      <c r="N10" s="9">
        <f>SUM($J$8:J10)</f>
        <v>28.735460000000103</v>
      </c>
      <c r="O10" s="9">
        <f>SUM($L$8:L10)/D10</f>
        <v>299.34996563320016</v>
      </c>
      <c r="P10" s="9">
        <f>SUM($K$8:K10)/D10</f>
        <v>16.641153333333325</v>
      </c>
      <c r="Q10" s="9">
        <f>SUM($M$8:M10)/D10</f>
        <v>2.0739957999972299E-2</v>
      </c>
      <c r="R10" s="9">
        <f>SUM($J$8:J10)/P10</f>
        <v>1.7267709409564231</v>
      </c>
    </row>
    <row r="11" spans="2:18" x14ac:dyDescent="0.4">
      <c r="C11" s="7" t="s">
        <v>3</v>
      </c>
      <c r="D11" s="2">
        <v>4</v>
      </c>
      <c r="E11" s="2">
        <v>888</v>
      </c>
      <c r="G11" s="18">
        <f t="shared" si="0"/>
        <v>846.39437499999997</v>
      </c>
      <c r="H11" s="18">
        <f t="shared" si="5"/>
        <v>38.726566400000024</v>
      </c>
      <c r="I11" s="9">
        <f t="shared" si="6"/>
        <v>817.60378899999989</v>
      </c>
      <c r="J11" s="8">
        <f t="shared" si="1"/>
        <v>70.396211000000108</v>
      </c>
      <c r="K11" s="9">
        <f t="shared" si="2"/>
        <v>70.396211000000108</v>
      </c>
      <c r="L11" s="9">
        <f t="shared" si="3"/>
        <v>4955.6265231565358</v>
      </c>
      <c r="M11" s="9">
        <f t="shared" si="4"/>
        <v>7.9275012387387503E-2</v>
      </c>
      <c r="N11" s="9">
        <f>SUM($J$8:J11)</f>
        <v>99.13167100000021</v>
      </c>
      <c r="O11" s="9">
        <f>SUM($L$8:L11)/D11</f>
        <v>1463.4191050140341</v>
      </c>
      <c r="P11" s="9">
        <f>SUM($K$8:K11)/D11</f>
        <v>30.079917750000021</v>
      </c>
      <c r="Q11" s="9">
        <f>SUM($M$8:M11)/D11</f>
        <v>3.5373721596826099E-2</v>
      </c>
      <c r="R11" s="9">
        <f>SUM($J$8:J11)/P11</f>
        <v>3.2956097760606458</v>
      </c>
    </row>
    <row r="12" spans="2:18" x14ac:dyDescent="0.4">
      <c r="C12" s="7" t="s">
        <v>4</v>
      </c>
      <c r="D12" s="2">
        <v>5</v>
      </c>
      <c r="E12" s="2">
        <v>898</v>
      </c>
      <c r="G12" s="18">
        <f t="shared" si="0"/>
        <v>872.19718749999993</v>
      </c>
      <c r="H12" s="18">
        <f t="shared" si="5"/>
        <v>27.095187889999966</v>
      </c>
      <c r="I12" s="9">
        <f t="shared" si="6"/>
        <v>885.12094139999999</v>
      </c>
      <c r="J12" s="8">
        <f t="shared" si="1"/>
        <v>12.879058600000008</v>
      </c>
      <c r="K12" s="9">
        <f t="shared" si="2"/>
        <v>12.879058600000008</v>
      </c>
      <c r="L12" s="9">
        <f t="shared" si="3"/>
        <v>165.87015042223416</v>
      </c>
      <c r="M12" s="9">
        <f t="shared" si="4"/>
        <v>1.4341936080178181E-2</v>
      </c>
      <c r="N12" s="9">
        <f>SUM($J$8:J12)</f>
        <v>112.01072960000022</v>
      </c>
      <c r="O12" s="9">
        <f>SUM($L$8:L12)/D12</f>
        <v>1203.9093140956743</v>
      </c>
      <c r="P12" s="9">
        <f>SUM($K$8:K12)/D12</f>
        <v>26.639745920000017</v>
      </c>
      <c r="Q12" s="9">
        <f>SUM($M$8:M12)/D12</f>
        <v>3.1167364493496514E-2</v>
      </c>
      <c r="R12" s="9">
        <f>SUM($J$8:J12)/P12</f>
        <v>4.2046470689462243</v>
      </c>
    </row>
    <row r="13" spans="2:18" x14ac:dyDescent="0.4">
      <c r="B13" s="2">
        <v>2006</v>
      </c>
      <c r="C13" s="7" t="s">
        <v>5</v>
      </c>
      <c r="D13" s="2">
        <v>6</v>
      </c>
      <c r="E13" s="2">
        <v>902</v>
      </c>
      <c r="G13" s="18">
        <f t="shared" si="0"/>
        <v>887.09859374999996</v>
      </c>
      <c r="H13" s="18">
        <f t="shared" si="5"/>
        <v>16.120784414000028</v>
      </c>
      <c r="I13" s="9">
        <f t="shared" si="6"/>
        <v>899.29237538999985</v>
      </c>
      <c r="J13" s="8">
        <f t="shared" si="1"/>
        <v>2.7076246100001526</v>
      </c>
      <c r="K13" s="9">
        <f t="shared" si="2"/>
        <v>2.7076246100001526</v>
      </c>
      <c r="L13" s="9">
        <f t="shared" si="3"/>
        <v>7.331231028678479</v>
      </c>
      <c r="M13" s="9">
        <f t="shared" si="4"/>
        <v>3.0018011197340939E-3</v>
      </c>
      <c r="N13" s="9">
        <f>SUM($J$8:J13)</f>
        <v>114.71835421000037</v>
      </c>
      <c r="O13" s="9">
        <f>SUM($L$8:L13)/D13</f>
        <v>1004.4796335845082</v>
      </c>
      <c r="P13" s="9">
        <f>SUM($K$8:K13)/D13</f>
        <v>22.651059035000042</v>
      </c>
      <c r="Q13" s="9">
        <f>SUM($M$8:M13)/D13</f>
        <v>2.6473103931202776E-2</v>
      </c>
      <c r="R13" s="9">
        <f>SUM($J$8:J13)/P13</f>
        <v>5.0645911978216764</v>
      </c>
    </row>
    <row r="14" spans="2:18" x14ac:dyDescent="0.4">
      <c r="C14" s="7" t="s">
        <v>6</v>
      </c>
      <c r="D14" s="2">
        <v>7</v>
      </c>
      <c r="E14" s="2">
        <v>916</v>
      </c>
      <c r="G14" s="18">
        <f t="shared" si="0"/>
        <v>901.54929687499998</v>
      </c>
      <c r="H14" s="18">
        <f t="shared" si="5"/>
        <v>14.617711253900019</v>
      </c>
      <c r="I14" s="9">
        <f t="shared" si="6"/>
        <v>903.21937816399998</v>
      </c>
      <c r="J14" s="8">
        <f t="shared" si="1"/>
        <v>12.780621836000023</v>
      </c>
      <c r="K14" s="9">
        <f t="shared" si="2"/>
        <v>12.780621836000023</v>
      </c>
      <c r="L14" s="9">
        <f t="shared" si="3"/>
        <v>163.34429451484061</v>
      </c>
      <c r="M14" s="9">
        <f t="shared" si="4"/>
        <v>1.3952643925764218E-2</v>
      </c>
      <c r="N14" s="9">
        <f>SUM($J$8:J14)</f>
        <v>127.49897604600039</v>
      </c>
      <c r="O14" s="9">
        <f>SUM($L$8:L14)/D14</f>
        <v>884.31744228884145</v>
      </c>
      <c r="P14" s="9">
        <f>SUM($K$8:K14)/D14</f>
        <v>21.24099657800004</v>
      </c>
      <c r="Q14" s="9">
        <f>SUM($M$8:M14)/D14</f>
        <v>2.4684466787568696E-2</v>
      </c>
      <c r="R14" s="9">
        <f>SUM($J$8:J14)/P14</f>
        <v>6.0024950137252526</v>
      </c>
    </row>
    <row r="15" spans="2:18" x14ac:dyDescent="0.4">
      <c r="C15" s="7" t="s">
        <v>7</v>
      </c>
      <c r="D15" s="2">
        <v>8</v>
      </c>
      <c r="E15" s="2">
        <v>708</v>
      </c>
      <c r="G15" s="18">
        <f t="shared" si="0"/>
        <v>804.77464843749999</v>
      </c>
      <c r="H15" s="18">
        <f t="shared" si="5"/>
        <v>-85.635412468359988</v>
      </c>
      <c r="I15" s="9">
        <f t="shared" si="6"/>
        <v>916.16700812889997</v>
      </c>
      <c r="J15" s="8">
        <f t="shared" si="1"/>
        <v>-208.16700812889997</v>
      </c>
      <c r="K15" s="9">
        <f t="shared" si="2"/>
        <v>208.16700812889997</v>
      </c>
      <c r="L15" s="9">
        <f t="shared" si="3"/>
        <v>43333.503273337505</v>
      </c>
      <c r="M15" s="9">
        <f t="shared" si="4"/>
        <v>0.29402119792217507</v>
      </c>
      <c r="N15" s="9">
        <f>SUM($J$8:J15)</f>
        <v>-80.668032082899572</v>
      </c>
      <c r="O15" s="9">
        <f>SUM($L$8:L15)/D15</f>
        <v>6190.4656711699245</v>
      </c>
      <c r="P15" s="9">
        <f>SUM($K$8:K15)/D15</f>
        <v>44.606748021862529</v>
      </c>
      <c r="Q15" s="9">
        <f>SUM($M$8:M15)/D15</f>
        <v>5.8351558179394497E-2</v>
      </c>
      <c r="R15" s="9">
        <f>SUM($J$8:J15)/P15</f>
        <v>-1.8084266542668117</v>
      </c>
    </row>
    <row r="16" spans="2:18" x14ac:dyDescent="0.4">
      <c r="C16" s="7" t="s">
        <v>8</v>
      </c>
      <c r="D16" s="2">
        <v>9</v>
      </c>
      <c r="E16" s="2">
        <v>695</v>
      </c>
      <c r="G16" s="18">
        <f t="shared" si="0"/>
        <v>749.88732421875</v>
      </c>
      <c r="H16" s="18">
        <f t="shared" si="5"/>
        <v>-57.962133043710992</v>
      </c>
      <c r="I16" s="9">
        <f t="shared" si="6"/>
        <v>719.13923596914003</v>
      </c>
      <c r="J16" s="8">
        <f t="shared" si="1"/>
        <v>-24.139235969140032</v>
      </c>
      <c r="K16" s="9">
        <f t="shared" si="2"/>
        <v>24.139235969140032</v>
      </c>
      <c r="L16" s="9">
        <f t="shared" si="3"/>
        <v>582.70271317382389</v>
      </c>
      <c r="M16" s="9">
        <f t="shared" si="4"/>
        <v>3.4732713624661918E-2</v>
      </c>
      <c r="N16" s="9">
        <f>SUM($J$8:J16)</f>
        <v>-104.8072680520396</v>
      </c>
      <c r="O16" s="9">
        <f>SUM($L$8:L16)/D16</f>
        <v>5567.3808980592466</v>
      </c>
      <c r="P16" s="9">
        <f>SUM($K$8:K16)/D16</f>
        <v>42.332580016004471</v>
      </c>
      <c r="Q16" s="9">
        <f>SUM($M$8:M16)/D16</f>
        <v>5.5727242117757543E-2</v>
      </c>
      <c r="R16" s="9">
        <f>SUM($J$8:J16)/P16</f>
        <v>-2.4758062941690686</v>
      </c>
    </row>
    <row r="17" spans="2:18" x14ac:dyDescent="0.4">
      <c r="C17" s="7" t="s">
        <v>9</v>
      </c>
      <c r="D17" s="2">
        <v>10</v>
      </c>
      <c r="E17" s="2">
        <v>708</v>
      </c>
      <c r="G17" s="18">
        <f t="shared" si="0"/>
        <v>728.94366210937505</v>
      </c>
      <c r="H17" s="18">
        <f t="shared" si="5"/>
        <v>-24.645509202808544</v>
      </c>
      <c r="I17" s="9">
        <f t="shared" si="6"/>
        <v>691.925191175039</v>
      </c>
      <c r="J17" s="8">
        <f t="shared" si="1"/>
        <v>16.074808824960996</v>
      </c>
      <c r="K17" s="9">
        <f t="shared" si="2"/>
        <v>16.074808824960996</v>
      </c>
      <c r="L17" s="9">
        <f t="shared" si="3"/>
        <v>258.39947875904392</v>
      </c>
      <c r="M17" s="9">
        <f t="shared" si="4"/>
        <v>2.2704532238645474E-2</v>
      </c>
      <c r="N17" s="9">
        <f>SUM($J$8:J17)</f>
        <v>-88.732459227078607</v>
      </c>
      <c r="O17" s="9">
        <f>SUM($L$8:L17)/D17</f>
        <v>5036.4827561292259</v>
      </c>
      <c r="P17" s="9">
        <f>SUM($K$8:K17)/D17</f>
        <v>39.706802896900129</v>
      </c>
      <c r="Q17" s="9">
        <f>SUM($M$8:M17)/D17</f>
        <v>5.2424971129846329E-2</v>
      </c>
      <c r="R17" s="9">
        <f>SUM($J$8:J17)/P17</f>
        <v>-2.2346916083240203</v>
      </c>
    </row>
    <row r="18" spans="2:18" x14ac:dyDescent="0.4">
      <c r="C18" s="7" t="s">
        <v>10</v>
      </c>
      <c r="D18" s="2">
        <v>11</v>
      </c>
      <c r="E18" s="2">
        <v>716</v>
      </c>
      <c r="G18" s="18">
        <f t="shared" si="0"/>
        <v>722.47183105468753</v>
      </c>
      <c r="H18" s="18">
        <f t="shared" si="5"/>
        <v>-8.2891988694996286</v>
      </c>
      <c r="I18" s="9">
        <f t="shared" si="6"/>
        <v>704.29815290656654</v>
      </c>
      <c r="J18" s="8">
        <f t="shared" si="1"/>
        <v>11.701847093433457</v>
      </c>
      <c r="K18" s="9">
        <f t="shared" si="2"/>
        <v>11.701847093433457</v>
      </c>
      <c r="L18" s="9">
        <f t="shared" si="3"/>
        <v>136.93322539809705</v>
      </c>
      <c r="M18" s="9">
        <f t="shared" si="4"/>
        <v>1.634336186233723E-2</v>
      </c>
      <c r="N18" s="9">
        <f>SUM($J$8:J18)</f>
        <v>-77.03061213364515</v>
      </c>
      <c r="O18" s="9">
        <f>SUM($L$8:L18)/D18</f>
        <v>4591.0691624263964</v>
      </c>
      <c r="P18" s="9">
        <f>SUM($K$8:K18)/D18</f>
        <v>37.160897823857702</v>
      </c>
      <c r="Q18" s="9">
        <f>SUM($M$8:M18)/D18</f>
        <v>4.9144824832800048E-2</v>
      </c>
      <c r="R18" s="9">
        <f>SUM($J$8:J18)/P18</f>
        <v>-2.0728942690989198</v>
      </c>
    </row>
    <row r="19" spans="2:18" x14ac:dyDescent="0.4">
      <c r="C19" s="7" t="s">
        <v>11</v>
      </c>
      <c r="D19" s="2">
        <v>12</v>
      </c>
      <c r="E19" s="2">
        <v>784</v>
      </c>
      <c r="G19" s="18">
        <f t="shared" si="0"/>
        <v>753.23591552734376</v>
      </c>
      <c r="H19" s="18">
        <f t="shared" si="5"/>
        <v>26.858756138440651</v>
      </c>
      <c r="I19" s="9">
        <f t="shared" si="6"/>
        <v>714.18263218518791</v>
      </c>
      <c r="J19" s="8">
        <f t="shared" si="1"/>
        <v>69.817367814812087</v>
      </c>
      <c r="K19" s="9">
        <f t="shared" si="2"/>
        <v>69.817367814812087</v>
      </c>
      <c r="L19" s="9">
        <f t="shared" si="3"/>
        <v>4874.4648485887583</v>
      </c>
      <c r="M19" s="9">
        <f t="shared" si="4"/>
        <v>8.9052765069913373E-2</v>
      </c>
      <c r="N19" s="9">
        <f>SUM($J$8:J19)</f>
        <v>-7.2132443188330626</v>
      </c>
      <c r="O19" s="9">
        <f>SUM($L$8:L19)/D19</f>
        <v>4614.685469606593</v>
      </c>
      <c r="P19" s="9">
        <f>SUM($K$8:K19)/D19</f>
        <v>39.882270323103903</v>
      </c>
      <c r="Q19" s="9">
        <f>SUM($M$8:M19)/D19</f>
        <v>5.2470486519226152E-2</v>
      </c>
      <c r="R19" s="9">
        <f>SUM($J$8:J19)/P19</f>
        <v>-0.18086343280849815</v>
      </c>
    </row>
    <row r="20" spans="2:18" x14ac:dyDescent="0.4">
      <c r="C20" s="7" t="s">
        <v>0</v>
      </c>
      <c r="D20" s="2">
        <v>13</v>
      </c>
      <c r="E20" s="2">
        <v>845</v>
      </c>
      <c r="G20" s="18">
        <f t="shared" si="0"/>
        <v>799.11795776367194</v>
      </c>
      <c r="H20" s="18">
        <f t="shared" si="5"/>
        <v>43.979713626539422</v>
      </c>
      <c r="I20" s="9">
        <f t="shared" si="6"/>
        <v>780.0946716657844</v>
      </c>
      <c r="J20" s="8">
        <f t="shared" si="1"/>
        <v>64.905328334215596</v>
      </c>
      <c r="K20" s="9">
        <f t="shared" si="2"/>
        <v>64.905328334215596</v>
      </c>
      <c r="L20" s="9">
        <f t="shared" si="3"/>
        <v>4212.7016461723297</v>
      </c>
      <c r="M20" s="9">
        <f t="shared" si="4"/>
        <v>7.6811039448775847E-2</v>
      </c>
      <c r="N20" s="9">
        <f>SUM($J$8:J20)</f>
        <v>57.692084015382534</v>
      </c>
      <c r="O20" s="9">
        <f>SUM($L$8:L20)/D20</f>
        <v>4583.7636370347263</v>
      </c>
      <c r="P20" s="9">
        <f>SUM($K$8:K20)/D20</f>
        <v>41.807120939343264</v>
      </c>
      <c r="Q20" s="9">
        <f>SUM($M$8:M20)/D20</f>
        <v>5.4342836744576135E-2</v>
      </c>
      <c r="R20" s="9">
        <f>SUM($J$8:J20)/P20</f>
        <v>1.3799583113863856</v>
      </c>
    </row>
    <row r="21" spans="2:18" x14ac:dyDescent="0.4">
      <c r="C21" s="7" t="s">
        <v>1</v>
      </c>
      <c r="D21" s="2">
        <v>14</v>
      </c>
      <c r="E21" s="2">
        <v>739</v>
      </c>
      <c r="G21" s="18">
        <f t="shared" si="0"/>
        <v>769.05897888183597</v>
      </c>
      <c r="H21" s="18">
        <f t="shared" si="5"/>
        <v>-22.655109630998432</v>
      </c>
      <c r="I21" s="9">
        <f t="shared" si="6"/>
        <v>843.09767139021142</v>
      </c>
      <c r="J21" s="8">
        <f t="shared" si="1"/>
        <v>-104.09767139021142</v>
      </c>
      <c r="K21" s="9">
        <f t="shared" si="2"/>
        <v>104.09767139021142</v>
      </c>
      <c r="L21" s="9">
        <f t="shared" si="3"/>
        <v>10836.325188864441</v>
      </c>
      <c r="M21" s="9">
        <f t="shared" si="4"/>
        <v>0.14086288415454859</v>
      </c>
      <c r="N21" s="9">
        <f>SUM($J$8:J21)</f>
        <v>-46.405587374828883</v>
      </c>
      <c r="O21" s="9">
        <f>SUM($L$8:L21)/D21</f>
        <v>5030.3751764511344</v>
      </c>
      <c r="P21" s="9">
        <f>SUM($K$8:K21)/D21</f>
        <v>46.256445971548132</v>
      </c>
      <c r="Q21" s="9">
        <f>SUM($M$8:M21)/D21</f>
        <v>6.0522840131002738E-2</v>
      </c>
      <c r="R21" s="9">
        <f>SUM($J$8:J21)/P21</f>
        <v>-1.0032242296213696</v>
      </c>
    </row>
    <row r="22" spans="2:18" x14ac:dyDescent="0.4">
      <c r="C22" s="7" t="s">
        <v>2</v>
      </c>
      <c r="D22" s="2">
        <v>15</v>
      </c>
      <c r="E22" s="2">
        <v>871</v>
      </c>
      <c r="G22" s="18">
        <f t="shared" si="0"/>
        <v>820.02948944091804</v>
      </c>
      <c r="H22" s="18">
        <f t="shared" si="5"/>
        <v>43.607948540074027</v>
      </c>
      <c r="I22" s="9">
        <f t="shared" si="6"/>
        <v>746.40386925083749</v>
      </c>
      <c r="J22" s="8">
        <f t="shared" si="1"/>
        <v>124.59613074916251</v>
      </c>
      <c r="K22" s="9">
        <f t="shared" si="2"/>
        <v>124.59613074916251</v>
      </c>
      <c r="L22" s="9">
        <f t="shared" si="3"/>
        <v>15524.1957976624</v>
      </c>
      <c r="M22" s="9">
        <f t="shared" si="4"/>
        <v>0.14304951865575488</v>
      </c>
      <c r="N22" s="9">
        <f>SUM($J$8:J22)</f>
        <v>78.190543374333629</v>
      </c>
      <c r="O22" s="9">
        <f>SUM($L$8:L22)/D22</f>
        <v>5729.9632178652191</v>
      </c>
      <c r="P22" s="9">
        <f>SUM($K$8:K22)/D22</f>
        <v>51.479091623389088</v>
      </c>
      <c r="Q22" s="9">
        <f>SUM($M$8:M22)/D22</f>
        <v>6.6024618699319554E-2</v>
      </c>
      <c r="R22" s="9">
        <f>SUM($J$8:J22)/P22</f>
        <v>1.5188796248846088</v>
      </c>
    </row>
    <row r="23" spans="2:18" x14ac:dyDescent="0.4">
      <c r="C23" s="7" t="s">
        <v>3</v>
      </c>
      <c r="D23" s="2">
        <v>16</v>
      </c>
      <c r="E23" s="2">
        <v>927</v>
      </c>
      <c r="G23" s="18">
        <f t="shared" si="0"/>
        <v>873.51474472045902</v>
      </c>
      <c r="H23" s="18">
        <f t="shared" si="5"/>
        <v>52.497524605594286</v>
      </c>
      <c r="I23" s="9">
        <f t="shared" si="6"/>
        <v>863.6374379809921</v>
      </c>
      <c r="J23" s="8">
        <f t="shared" si="1"/>
        <v>63.362562019007896</v>
      </c>
      <c r="K23" s="9">
        <f t="shared" si="2"/>
        <v>63.362562019007896</v>
      </c>
      <c r="L23" s="9">
        <f t="shared" si="3"/>
        <v>4014.814265612622</v>
      </c>
      <c r="M23" s="9">
        <f t="shared" si="4"/>
        <v>6.8352278337656849E-2</v>
      </c>
      <c r="N23" s="9">
        <f>SUM($J$8:J23)</f>
        <v>141.55310539334153</v>
      </c>
      <c r="O23" s="9">
        <f>SUM($L$8:L23)/D23</f>
        <v>5622.766408349431</v>
      </c>
      <c r="P23" s="9">
        <f>SUM($K$8:K23)/D23</f>
        <v>52.221808523115264</v>
      </c>
      <c r="Q23" s="9">
        <f>SUM($M$8:M23)/D23</f>
        <v>6.6170097426715632E-2</v>
      </c>
      <c r="R23" s="9">
        <f>SUM($J$8:J23)/P23</f>
        <v>2.7106128530704754</v>
      </c>
    </row>
    <row r="24" spans="2:18" x14ac:dyDescent="0.4">
      <c r="C24" s="7" t="s">
        <v>4</v>
      </c>
      <c r="D24" s="2">
        <v>17</v>
      </c>
      <c r="E24" s="2">
        <v>1133</v>
      </c>
      <c r="G24" s="18">
        <f t="shared" si="0"/>
        <v>1003.2573723602295</v>
      </c>
      <c r="H24" s="18">
        <f t="shared" si="5"/>
        <v>122.01811733635286</v>
      </c>
      <c r="I24" s="9">
        <f t="shared" si="6"/>
        <v>926.01226932605334</v>
      </c>
      <c r="J24" s="8">
        <f t="shared" si="1"/>
        <v>206.98773067394666</v>
      </c>
      <c r="K24" s="9">
        <f t="shared" si="2"/>
        <v>206.98773067394666</v>
      </c>
      <c r="L24" s="9">
        <f t="shared" si="3"/>
        <v>42843.92064955028</v>
      </c>
      <c r="M24" s="9">
        <f t="shared" si="4"/>
        <v>0.18268996529033243</v>
      </c>
      <c r="N24" s="9">
        <f>SUM($J$8:J24)</f>
        <v>348.54083606728818</v>
      </c>
      <c r="O24" s="9">
        <f>SUM($L$8:L24)/D24</f>
        <v>7812.2460695965392</v>
      </c>
      <c r="P24" s="9">
        <f>SUM($K$8:K24)/D24</f>
        <v>61.325686296693583</v>
      </c>
      <c r="Q24" s="9">
        <f>SUM($M$8:M24)/D24</f>
        <v>7.3024207301046029E-2</v>
      </c>
      <c r="R24" s="9">
        <f>SUM($J$8:J24)/P24</f>
        <v>5.6834396337783835</v>
      </c>
    </row>
    <row r="25" spans="2:18" x14ac:dyDescent="0.4">
      <c r="B25" s="2">
        <v>2007</v>
      </c>
      <c r="C25" s="7" t="s">
        <v>5</v>
      </c>
      <c r="D25" s="2">
        <v>18</v>
      </c>
      <c r="E25" s="2">
        <v>1124</v>
      </c>
      <c r="G25" s="18">
        <f t="shared" si="0"/>
        <v>1063.6286861801148</v>
      </c>
      <c r="H25" s="18">
        <f t="shared" si="5"/>
        <v>66.53599417153201</v>
      </c>
      <c r="I25" s="9">
        <f t="shared" si="6"/>
        <v>1125.2754896965823</v>
      </c>
      <c r="J25" s="8">
        <f t="shared" si="1"/>
        <v>-1.2754896965823264</v>
      </c>
      <c r="K25" s="9">
        <f t="shared" si="2"/>
        <v>1.2754896965823264</v>
      </c>
      <c r="L25" s="9">
        <f t="shared" si="3"/>
        <v>1.626873966087675</v>
      </c>
      <c r="M25" s="9">
        <f t="shared" si="4"/>
        <v>1.1347773101266249E-3</v>
      </c>
      <c r="N25" s="9">
        <f>SUM($J$8:J25)</f>
        <v>347.26534637070586</v>
      </c>
      <c r="O25" s="9">
        <f>SUM($L$8:L25)/D25</f>
        <v>7378.3227809504024</v>
      </c>
      <c r="P25" s="9">
        <f>SUM($K$8:K25)/D25</f>
        <v>57.989564263354069</v>
      </c>
      <c r="Q25" s="9">
        <f>SUM($M$8:M25)/D25</f>
        <v>6.9030350079328284E-2</v>
      </c>
      <c r="R25" s="9">
        <f>SUM($J$8:J25)/P25</f>
        <v>5.9884110319165949</v>
      </c>
    </row>
    <row r="26" spans="2:18" x14ac:dyDescent="0.4">
      <c r="C26" s="7" t="s">
        <v>6</v>
      </c>
      <c r="D26" s="2">
        <v>19</v>
      </c>
      <c r="E26" s="2">
        <v>1056</v>
      </c>
      <c r="G26" s="18">
        <f t="shared" si="0"/>
        <v>1059.8143430900573</v>
      </c>
      <c r="H26" s="18">
        <f t="shared" si="5"/>
        <v>3.2206906361014576</v>
      </c>
      <c r="I26" s="9">
        <f t="shared" si="6"/>
        <v>1130.1646803516467</v>
      </c>
      <c r="J26" s="8">
        <f t="shared" si="1"/>
        <v>-74.164680351646666</v>
      </c>
      <c r="K26" s="9">
        <f t="shared" si="2"/>
        <v>74.164680351646666</v>
      </c>
      <c r="L26" s="9">
        <f t="shared" si="3"/>
        <v>5500.399811661925</v>
      </c>
      <c r="M26" s="9">
        <f t="shared" si="4"/>
        <v>7.0231704878453288E-2</v>
      </c>
      <c r="N26" s="9">
        <f>SUM($J$8:J26)</f>
        <v>273.10066601905919</v>
      </c>
      <c r="O26" s="9">
        <f>SUM($L$8:L26)/D26</f>
        <v>7279.4847299352186</v>
      </c>
      <c r="P26" s="9">
        <f>SUM($K$8:K26)/D26</f>
        <v>58.840886162737888</v>
      </c>
      <c r="Q26" s="9">
        <f>SUM($M$8:M26)/D26</f>
        <v>6.9093579279282238E-2</v>
      </c>
      <c r="R26" s="9">
        <f>SUM($J$8:J26)/P26</f>
        <v>4.6413418258817014</v>
      </c>
    </row>
    <row r="27" spans="2:18" x14ac:dyDescent="0.4">
      <c r="C27" s="7" t="s">
        <v>7</v>
      </c>
      <c r="D27" s="2">
        <v>20</v>
      </c>
      <c r="E27" s="2">
        <v>889</v>
      </c>
      <c r="G27" s="18">
        <f t="shared" si="0"/>
        <v>974.40717154502863</v>
      </c>
      <c r="H27" s="18">
        <f t="shared" si="5"/>
        <v>-76.544385326915631</v>
      </c>
      <c r="I27" s="9">
        <f t="shared" si="6"/>
        <v>1063.0350337261586</v>
      </c>
      <c r="J27" s="8">
        <f t="shared" si="1"/>
        <v>-174.03503372615864</v>
      </c>
      <c r="K27" s="9">
        <f t="shared" si="2"/>
        <v>174.03503372615864</v>
      </c>
      <c r="L27" s="9">
        <f t="shared" si="3"/>
        <v>30288.192964065176</v>
      </c>
      <c r="M27" s="9">
        <f t="shared" si="4"/>
        <v>0.19576494232413796</v>
      </c>
      <c r="N27" s="9">
        <f>SUM($J$8:J27)</f>
        <v>99.065632292900546</v>
      </c>
      <c r="O27" s="9">
        <f>SUM($L$8:L27)/D27</f>
        <v>8429.9201416417163</v>
      </c>
      <c r="P27" s="9">
        <f>SUM($K$8:K27)/D27</f>
        <v>64.600593540908932</v>
      </c>
      <c r="Q27" s="9">
        <f>SUM($M$8:M27)/D27</f>
        <v>7.5427147431525024E-2</v>
      </c>
      <c r="R27" s="9">
        <f>SUM($J$8:J27)/P27</f>
        <v>1.5335096299102315</v>
      </c>
    </row>
    <row r="28" spans="2:18" x14ac:dyDescent="0.4">
      <c r="C28" s="7" t="s">
        <v>8</v>
      </c>
      <c r="D28" s="2">
        <v>21</v>
      </c>
      <c r="E28" s="2">
        <v>857</v>
      </c>
      <c r="G28" s="18">
        <f t="shared" si="0"/>
        <v>915.70358577251432</v>
      </c>
      <c r="H28" s="18">
        <f t="shared" si="5"/>
        <v>-60.48766572795445</v>
      </c>
      <c r="I28" s="9">
        <f t="shared" si="6"/>
        <v>897.862786218113</v>
      </c>
      <c r="J28" s="8">
        <f t="shared" si="1"/>
        <v>-40.862786218113001</v>
      </c>
      <c r="K28" s="9">
        <f t="shared" si="2"/>
        <v>40.862786218113001</v>
      </c>
      <c r="L28" s="9">
        <f t="shared" si="3"/>
        <v>1669.7672975072057</v>
      </c>
      <c r="M28" s="9">
        <f t="shared" si="4"/>
        <v>4.7681197454040841E-2</v>
      </c>
      <c r="N28" s="9">
        <f>SUM($J$8:J28)</f>
        <v>58.202846074787544</v>
      </c>
      <c r="O28" s="9">
        <f>SUM($L$8:L28)/D28</f>
        <v>8108.0081014448351</v>
      </c>
      <c r="P28" s="9">
        <f>SUM($K$8:K28)/D28</f>
        <v>63.470221763632921</v>
      </c>
      <c r="Q28" s="9">
        <f>SUM($M$8:M28)/D28</f>
        <v>7.410591171831149E-2</v>
      </c>
      <c r="R28" s="9">
        <f>SUM($J$8:J28)/P28</f>
        <v>0.91701028383890937</v>
      </c>
    </row>
    <row r="29" spans="2:18" x14ac:dyDescent="0.4">
      <c r="C29" s="7" t="s">
        <v>9</v>
      </c>
      <c r="D29" s="2">
        <v>22</v>
      </c>
      <c r="E29" s="2">
        <v>772</v>
      </c>
      <c r="G29" s="18">
        <f t="shared" si="0"/>
        <v>843.85179288625716</v>
      </c>
      <c r="H29" s="18">
        <f t="shared" si="5"/>
        <v>-70.715380170426883</v>
      </c>
      <c r="I29" s="9">
        <f t="shared" si="6"/>
        <v>855.21592004455988</v>
      </c>
      <c r="J29" s="8">
        <f t="shared" si="1"/>
        <v>-83.21592004455988</v>
      </c>
      <c r="K29" s="9">
        <f t="shared" si="2"/>
        <v>83.21592004455988</v>
      </c>
      <c r="L29" s="9">
        <f t="shared" si="3"/>
        <v>6924.8893488625827</v>
      </c>
      <c r="M29" s="9">
        <f t="shared" si="4"/>
        <v>0.10779264254476668</v>
      </c>
      <c r="N29" s="9">
        <f>SUM($J$8:J29)</f>
        <v>-25.013073969772336</v>
      </c>
      <c r="O29" s="9">
        <f>SUM($L$8:L29)/D29</f>
        <v>8054.2299763274605</v>
      </c>
      <c r="P29" s="9">
        <f>SUM($K$8:K29)/D29</f>
        <v>64.367753503675061</v>
      </c>
      <c r="Q29" s="9">
        <f>SUM($M$8:M29)/D29</f>
        <v>7.5637126755877623E-2</v>
      </c>
      <c r="R29" s="9">
        <f>SUM($J$8:J29)/P29</f>
        <v>-0.38859634845488616</v>
      </c>
    </row>
    <row r="30" spans="2:18" x14ac:dyDescent="0.4">
      <c r="C30" s="7" t="s">
        <v>10</v>
      </c>
      <c r="D30" s="2">
        <v>23</v>
      </c>
      <c r="E30" s="2">
        <v>751</v>
      </c>
      <c r="G30" s="18">
        <f t="shared" si="0"/>
        <v>797.42589644312852</v>
      </c>
      <c r="H30" s="18">
        <f t="shared" si="5"/>
        <v>-48.854844815858456</v>
      </c>
      <c r="I30" s="9">
        <f t="shared" si="6"/>
        <v>773.13641271583026</v>
      </c>
      <c r="J30" s="8">
        <f t="shared" si="1"/>
        <v>-22.136412715830261</v>
      </c>
      <c r="K30" s="9">
        <f t="shared" si="2"/>
        <v>22.136412715830261</v>
      </c>
      <c r="L30" s="9">
        <f t="shared" si="3"/>
        <v>490.02076792557165</v>
      </c>
      <c r="M30" s="9">
        <f t="shared" si="4"/>
        <v>2.9475915733462397E-2</v>
      </c>
      <c r="N30" s="9">
        <f>SUM($J$8:J30)</f>
        <v>-47.149486685602596</v>
      </c>
      <c r="O30" s="9">
        <f>SUM($L$8:L30)/D30</f>
        <v>7725.3513150925955</v>
      </c>
      <c r="P30" s="9">
        <f>SUM($K$8:K30)/D30</f>
        <v>62.531608252029635</v>
      </c>
      <c r="Q30" s="9">
        <f>SUM($M$8:M30)/D30</f>
        <v>7.3630117580990001E-2</v>
      </c>
      <c r="R30" s="9">
        <f>SUM($J$8:J30)/P30</f>
        <v>-0.75401045972733682</v>
      </c>
    </row>
    <row r="31" spans="2:18" x14ac:dyDescent="0.4">
      <c r="C31" s="7" t="s">
        <v>11</v>
      </c>
      <c r="D31" s="2">
        <v>24</v>
      </c>
      <c r="E31" s="2">
        <v>820</v>
      </c>
      <c r="G31" s="18">
        <f t="shared" si="0"/>
        <v>808.71294822156426</v>
      </c>
      <c r="H31" s="18">
        <f t="shared" si="5"/>
        <v>5.2728621190063212</v>
      </c>
      <c r="I31" s="9">
        <f t="shared" si="6"/>
        <v>748.57105162727009</v>
      </c>
      <c r="J31" s="8">
        <f t="shared" si="1"/>
        <v>71.428948372729906</v>
      </c>
      <c r="K31" s="9">
        <f t="shared" si="2"/>
        <v>71.428948372729906</v>
      </c>
      <c r="L31" s="9">
        <f t="shared" si="3"/>
        <v>5102.0946656341139</v>
      </c>
      <c r="M31" s="9">
        <f t="shared" si="4"/>
        <v>8.7108473625280375E-2</v>
      </c>
      <c r="N31" s="9">
        <f>SUM($J$8:J31)</f>
        <v>24.279461687127309</v>
      </c>
      <c r="O31" s="9">
        <f>SUM($L$8:L31)/D31</f>
        <v>7616.0489546984927</v>
      </c>
      <c r="P31" s="9">
        <f>SUM($K$8:K31)/D31</f>
        <v>62.902330757058813</v>
      </c>
      <c r="Q31" s="9">
        <f>SUM($M$8:M31)/D31</f>
        <v>7.4191715749502105E-2</v>
      </c>
      <c r="R31" s="9">
        <f>SUM($J$8:J31)/P31</f>
        <v>0.3859866779960725</v>
      </c>
    </row>
    <row r="32" spans="2:18" x14ac:dyDescent="0.4">
      <c r="C32" s="7" t="s">
        <v>0</v>
      </c>
      <c r="D32" s="2">
        <v>25</v>
      </c>
      <c r="E32" s="2">
        <v>857</v>
      </c>
      <c r="G32" s="18">
        <f t="shared" si="0"/>
        <v>832.85647411078207</v>
      </c>
      <c r="H32" s="18">
        <f t="shared" si="5"/>
        <v>22.256459512196663</v>
      </c>
      <c r="I32" s="9">
        <f t="shared" si="6"/>
        <v>813.98581034057054</v>
      </c>
      <c r="J32" s="8">
        <f t="shared" si="1"/>
        <v>43.014189659429462</v>
      </c>
      <c r="K32" s="9">
        <f t="shared" si="2"/>
        <v>43.014189659429462</v>
      </c>
      <c r="L32" s="9">
        <f t="shared" si="3"/>
        <v>1850.2205120573685</v>
      </c>
      <c r="M32" s="9">
        <f t="shared" si="4"/>
        <v>5.0191586533756667E-2</v>
      </c>
      <c r="N32" s="9">
        <f>SUM($J$8:J32)</f>
        <v>67.293651346556771</v>
      </c>
      <c r="O32" s="9">
        <f>SUM($L$8:L32)/D32</f>
        <v>7385.4158169928469</v>
      </c>
      <c r="P32" s="9">
        <f>SUM($K$8:K32)/D32</f>
        <v>62.106805113153641</v>
      </c>
      <c r="Q32" s="9">
        <f>SUM($M$8:M32)/D32</f>
        <v>7.3231710580872286E-2</v>
      </c>
      <c r="R32" s="9">
        <f>SUM($J$8:J32)/P32</f>
        <v>1.0835149421058305</v>
      </c>
    </row>
    <row r="33" spans="2:18" x14ac:dyDescent="0.4">
      <c r="C33" s="7" t="s">
        <v>1</v>
      </c>
      <c r="D33" s="2">
        <v>26</v>
      </c>
      <c r="E33" s="2">
        <v>881</v>
      </c>
      <c r="G33" s="18">
        <f t="shared" si="0"/>
        <v>856.92823705539104</v>
      </c>
      <c r="H33" s="18">
        <f t="shared" si="5"/>
        <v>23.890232601367732</v>
      </c>
      <c r="I33" s="9">
        <f t="shared" si="6"/>
        <v>855.11293362297874</v>
      </c>
      <c r="J33" s="8">
        <f t="shared" si="1"/>
        <v>25.887066377021256</v>
      </c>
      <c r="K33" s="9">
        <f t="shared" si="2"/>
        <v>25.887066377021256</v>
      </c>
      <c r="L33" s="9">
        <f t="shared" si="3"/>
        <v>670.14020560830443</v>
      </c>
      <c r="M33" s="9">
        <f t="shared" si="4"/>
        <v>2.9383730280387349E-2</v>
      </c>
      <c r="N33" s="9">
        <f>SUM($J$8:J33)</f>
        <v>93.180717723578027</v>
      </c>
      <c r="O33" s="9">
        <f>SUM($L$8:L33)/D33</f>
        <v>7127.1359857857497</v>
      </c>
      <c r="P33" s="9">
        <f>SUM($K$8:K33)/D33</f>
        <v>60.713738238687014</v>
      </c>
      <c r="Q33" s="9">
        <f>SUM($M$8:M33)/D33</f>
        <v>7.1545249800084407E-2</v>
      </c>
      <c r="R33" s="9">
        <f>SUM($J$8:J33)/P33</f>
        <v>1.5347550723569667</v>
      </c>
    </row>
    <row r="34" spans="2:18" x14ac:dyDescent="0.4">
      <c r="C34" s="7" t="s">
        <v>2</v>
      </c>
      <c r="D34" s="2">
        <v>27</v>
      </c>
      <c r="E34" s="2">
        <v>937</v>
      </c>
      <c r="G34" s="18">
        <f t="shared" si="0"/>
        <v>896.96411852769552</v>
      </c>
      <c r="H34" s="18">
        <f t="shared" si="5"/>
        <v>38.421316585210811</v>
      </c>
      <c r="I34" s="9">
        <f t="shared" si="6"/>
        <v>880.81846965675879</v>
      </c>
      <c r="J34" s="8">
        <f t="shared" si="1"/>
        <v>56.181530343241207</v>
      </c>
      <c r="K34" s="9">
        <f t="shared" si="2"/>
        <v>56.181530343241207</v>
      </c>
      <c r="L34" s="9">
        <f t="shared" si="3"/>
        <v>3156.3643517085325</v>
      </c>
      <c r="M34" s="9">
        <f t="shared" si="4"/>
        <v>5.9958943802818791E-2</v>
      </c>
      <c r="N34" s="9">
        <f>SUM($J$8:J34)</f>
        <v>149.36224806681923</v>
      </c>
      <c r="O34" s="9">
        <f>SUM($L$8:L34)/D34</f>
        <v>6980.0703697088156</v>
      </c>
      <c r="P34" s="9">
        <f>SUM($K$8:K34)/D34</f>
        <v>60.545878687003835</v>
      </c>
      <c r="Q34" s="9">
        <f>SUM($M$8:M34)/D34</f>
        <v>7.1116127355741229E-2</v>
      </c>
      <c r="R34" s="9">
        <f>SUM($J$8:J34)/P34</f>
        <v>2.4669267554767491</v>
      </c>
    </row>
    <row r="35" spans="2:18" x14ac:dyDescent="0.4">
      <c r="C35" s="7" t="s">
        <v>3</v>
      </c>
      <c r="D35" s="2">
        <v>28</v>
      </c>
      <c r="E35" s="2">
        <v>1159</v>
      </c>
      <c r="G35" s="18">
        <f t="shared" si="0"/>
        <v>1027.9820592638478</v>
      </c>
      <c r="H35" s="18">
        <f t="shared" si="5"/>
        <v>121.7582783210581</v>
      </c>
      <c r="I35" s="9">
        <f t="shared" si="6"/>
        <v>935.38543511290629</v>
      </c>
      <c r="J35" s="8">
        <f t="shared" si="1"/>
        <v>223.61456488709371</v>
      </c>
      <c r="K35" s="9">
        <f t="shared" si="2"/>
        <v>223.61456488709371</v>
      </c>
      <c r="L35" s="9">
        <f t="shared" si="3"/>
        <v>50003.473629644242</v>
      </c>
      <c r="M35" s="9">
        <f t="shared" si="4"/>
        <v>0.19293750205961493</v>
      </c>
      <c r="N35" s="9">
        <f>SUM($J$8:J35)</f>
        <v>372.97681295391294</v>
      </c>
      <c r="O35" s="9">
        <f>SUM($L$8:L35)/D35</f>
        <v>8516.6204861350816</v>
      </c>
      <c r="P35" s="9">
        <f>SUM($K$8:K35)/D35</f>
        <v>66.369760337007051</v>
      </c>
      <c r="Q35" s="9">
        <f>SUM($M$8:M35)/D35</f>
        <v>7.5466890738022444E-2</v>
      </c>
      <c r="R35" s="9">
        <f>SUM($J$8:J35)/P35</f>
        <v>5.6196799726267077</v>
      </c>
    </row>
    <row r="36" spans="2:18" x14ac:dyDescent="0.4">
      <c r="C36" s="7" t="s">
        <v>4</v>
      </c>
      <c r="D36" s="2">
        <v>29</v>
      </c>
      <c r="E36" s="2">
        <v>1072</v>
      </c>
      <c r="G36" s="18">
        <f t="shared" si="0"/>
        <v>1049.991029631924</v>
      </c>
      <c r="H36" s="18">
        <f t="shared" si="5"/>
        <v>31.983901163374419</v>
      </c>
      <c r="I36" s="9">
        <f t="shared" si="6"/>
        <v>1149.7403375849058</v>
      </c>
      <c r="J36" s="8">
        <f t="shared" si="1"/>
        <v>-77.740337584905774</v>
      </c>
      <c r="K36" s="9">
        <f t="shared" si="2"/>
        <v>77.740337584905774</v>
      </c>
      <c r="L36" s="9">
        <f t="shared" si="3"/>
        <v>6043.5600878151135</v>
      </c>
      <c r="M36" s="9">
        <f t="shared" si="4"/>
        <v>7.2518971627710607E-2</v>
      </c>
      <c r="N36" s="9">
        <f>SUM($J$8:J36)</f>
        <v>295.23647536900717</v>
      </c>
      <c r="O36" s="9">
        <f>SUM($L$8:L36)/D36</f>
        <v>8431.3425413654259</v>
      </c>
      <c r="P36" s="9">
        <f>SUM($K$8:K36)/D36</f>
        <v>66.761849207624252</v>
      </c>
      <c r="Q36" s="9">
        <f>SUM($M$8:M36)/D36</f>
        <v>7.5365238354908243E-2</v>
      </c>
      <c r="R36" s="9">
        <f>SUM($J$8:J36)/P36</f>
        <v>4.4222333394457705</v>
      </c>
    </row>
    <row r="37" spans="2:18" x14ac:dyDescent="0.4">
      <c r="B37" s="2">
        <v>2008</v>
      </c>
      <c r="C37" s="7" t="s">
        <v>5</v>
      </c>
      <c r="D37" s="2">
        <v>30</v>
      </c>
      <c r="E37" s="2">
        <v>1246</v>
      </c>
      <c r="G37" s="18">
        <f t="shared" si="0"/>
        <v>1147.995514815962</v>
      </c>
      <c r="H37" s="18">
        <f t="shared" si="5"/>
        <v>91.402426781971641</v>
      </c>
      <c r="I37" s="9">
        <f t="shared" si="6"/>
        <v>1081.9749307952984</v>
      </c>
      <c r="J37" s="8">
        <f t="shared" si="1"/>
        <v>164.02506920470159</v>
      </c>
      <c r="K37" s="9">
        <f t="shared" si="2"/>
        <v>164.02506920470159</v>
      </c>
      <c r="L37" s="9">
        <f t="shared" si="3"/>
        <v>26904.223327607146</v>
      </c>
      <c r="M37" s="9">
        <f t="shared" si="4"/>
        <v>0.13164130754791462</v>
      </c>
      <c r="N37" s="9">
        <f>SUM($J$8:J37)</f>
        <v>459.26154457370876</v>
      </c>
      <c r="O37" s="9">
        <f>SUM($L$8:L37)/D37</f>
        <v>9047.1052342401508</v>
      </c>
      <c r="P37" s="9">
        <f>SUM($K$8:K37)/D37</f>
        <v>70.003956540860159</v>
      </c>
      <c r="Q37" s="9">
        <f>SUM($M$8:M37)/D37</f>
        <v>7.7241107328008457E-2</v>
      </c>
      <c r="R37" s="9">
        <f>SUM($J$8:J37)/P37</f>
        <v>6.5605083950597187</v>
      </c>
    </row>
    <row r="38" spans="2:18" x14ac:dyDescent="0.4">
      <c r="C38" s="7" t="s">
        <v>6</v>
      </c>
      <c r="D38" s="2">
        <v>31</v>
      </c>
      <c r="E38" s="2">
        <v>1198</v>
      </c>
      <c r="G38" s="18">
        <f t="shared" si="0"/>
        <v>1172.997757407981</v>
      </c>
      <c r="H38" s="18">
        <f t="shared" si="5"/>
        <v>31.642261011014263</v>
      </c>
      <c r="I38" s="9">
        <f t="shared" si="6"/>
        <v>1239.3979415979336</v>
      </c>
      <c r="J38" s="8">
        <f t="shared" si="1"/>
        <v>-41.397941597933595</v>
      </c>
      <c r="K38" s="9">
        <f t="shared" si="2"/>
        <v>41.397941597933595</v>
      </c>
      <c r="L38" s="9">
        <f t="shared" si="3"/>
        <v>1713.7895685459207</v>
      </c>
      <c r="M38" s="9">
        <f t="shared" si="4"/>
        <v>3.4555877794602334E-2</v>
      </c>
      <c r="N38" s="9">
        <f>SUM($J$8:J38)</f>
        <v>417.86360297577517</v>
      </c>
      <c r="O38" s="9">
        <f>SUM($L$8:L38)/D38</f>
        <v>8810.5466643790478</v>
      </c>
      <c r="P38" s="9">
        <f>SUM($K$8:K38)/D38</f>
        <v>69.081181865281877</v>
      </c>
      <c r="Q38" s="9">
        <f>SUM($M$8:M38)/D38</f>
        <v>7.586416443983407E-2</v>
      </c>
      <c r="R38" s="9">
        <f>SUM($J$8:J38)/P38</f>
        <v>6.0488774466926261</v>
      </c>
    </row>
    <row r="39" spans="2:18" x14ac:dyDescent="0.4">
      <c r="C39" s="7" t="s">
        <v>7</v>
      </c>
      <c r="D39" s="2">
        <v>32</v>
      </c>
      <c r="E39" s="2">
        <v>922</v>
      </c>
      <c r="G39" s="18">
        <f t="shared" si="0"/>
        <v>1047.4988787039906</v>
      </c>
      <c r="H39" s="18">
        <f t="shared" si="5"/>
        <v>-109.78476473248993</v>
      </c>
      <c r="I39" s="9">
        <f t="shared" si="6"/>
        <v>1204.6400184189952</v>
      </c>
      <c r="J39" s="8">
        <f t="shared" si="1"/>
        <v>-282.64001841899517</v>
      </c>
      <c r="K39" s="9">
        <f t="shared" si="2"/>
        <v>282.64001841899517</v>
      </c>
      <c r="L39" s="9">
        <f t="shared" si="3"/>
        <v>79885.380011889923</v>
      </c>
      <c r="M39" s="9">
        <f t="shared" si="4"/>
        <v>0.3065509961160468</v>
      </c>
      <c r="N39" s="9">
        <f>SUM($J$8:J39)</f>
        <v>135.22358455678</v>
      </c>
      <c r="O39" s="9">
        <f>SUM($L$8:L39)/D39</f>
        <v>11031.635206488761</v>
      </c>
      <c r="P39" s="9">
        <f>SUM($K$8:K39)/D39</f>
        <v>75.754895507585417</v>
      </c>
      <c r="Q39" s="9">
        <f>SUM($M$8:M39)/D39</f>
        <v>8.3073127929715718E-2</v>
      </c>
      <c r="R39" s="9">
        <f>SUM($J$8:J39)/P39</f>
        <v>1.7850144687116614</v>
      </c>
    </row>
    <row r="40" spans="2:18" x14ac:dyDescent="0.4">
      <c r="C40" s="7" t="s">
        <v>8</v>
      </c>
      <c r="D40" s="2">
        <v>33</v>
      </c>
      <c r="E40" s="2">
        <v>798</v>
      </c>
      <c r="G40" s="18">
        <f t="shared" ref="G40:G67" si="7">$H$5*E40+(1-$H$5)*G39</f>
        <v>922.74943935199531</v>
      </c>
      <c r="H40" s="18">
        <f t="shared" si="5"/>
        <v>-123.25297189004476</v>
      </c>
      <c r="I40" s="9">
        <f t="shared" si="6"/>
        <v>937.71411397150064</v>
      </c>
      <c r="J40" s="8">
        <f t="shared" ref="J40:J67" si="8">E40-I40</f>
        <v>-139.71411397150064</v>
      </c>
      <c r="K40" s="9">
        <f t="shared" ref="K40:K67" si="9">ABS(E40-I40)</f>
        <v>139.71411397150064</v>
      </c>
      <c r="L40" s="9">
        <f t="shared" si="3"/>
        <v>19520.03364284147</v>
      </c>
      <c r="M40" s="9">
        <f t="shared" ref="M40:M67" si="10">(K40/E40)</f>
        <v>0.17508034332268249</v>
      </c>
      <c r="N40" s="9">
        <f>SUM($J$8:J40)</f>
        <v>-4.4905294147206405</v>
      </c>
      <c r="O40" s="9">
        <f>SUM($L$8:L40)/D40</f>
        <v>11288.859401529751</v>
      </c>
      <c r="P40" s="9">
        <f>SUM($K$8:K40)/D40</f>
        <v>77.693053642855574</v>
      </c>
      <c r="Q40" s="9">
        <f>SUM($M$8:M40)/D40</f>
        <v>8.5861225365866226E-2</v>
      </c>
      <c r="R40" s="9">
        <f>SUM($J$8:J40)/P40</f>
        <v>-5.7798338515087783E-2</v>
      </c>
    </row>
    <row r="41" spans="2:18" x14ac:dyDescent="0.4">
      <c r="C41" s="7" t="s">
        <v>9</v>
      </c>
      <c r="D41" s="2">
        <v>34</v>
      </c>
      <c r="E41" s="2">
        <v>879</v>
      </c>
      <c r="G41" s="18">
        <f t="shared" si="7"/>
        <v>900.87471967599765</v>
      </c>
      <c r="H41" s="18">
        <f t="shared" si="5"/>
        <v>-32.012544897402364</v>
      </c>
      <c r="I41" s="9">
        <f t="shared" si="6"/>
        <v>799.49646746195049</v>
      </c>
      <c r="J41" s="8">
        <f t="shared" si="8"/>
        <v>79.503532538049512</v>
      </c>
      <c r="K41" s="9">
        <f t="shared" si="9"/>
        <v>79.503532538049512</v>
      </c>
      <c r="L41" s="9">
        <f t="shared" si="3"/>
        <v>6320.8116860286973</v>
      </c>
      <c r="M41" s="9">
        <f t="shared" si="10"/>
        <v>9.0447704821444264E-2</v>
      </c>
      <c r="N41" s="9">
        <f>SUM($J$8:J41)</f>
        <v>75.013003123328872</v>
      </c>
      <c r="O41" s="9">
        <f>SUM($L$8:L41)/D41</f>
        <v>11142.740351073837</v>
      </c>
      <c r="P41" s="9">
        <f>SUM($K$8:K41)/D41</f>
        <v>77.746303022125971</v>
      </c>
      <c r="Q41" s="9">
        <f>SUM($M$8:M41)/D41</f>
        <v>8.5996121820442042E-2</v>
      </c>
      <c r="R41" s="9">
        <f>SUM($J$8:J41)/P41</f>
        <v>0.96484334569556029</v>
      </c>
    </row>
    <row r="42" spans="2:18" x14ac:dyDescent="0.4">
      <c r="C42" s="7" t="s">
        <v>10</v>
      </c>
      <c r="D42" s="2">
        <v>35</v>
      </c>
      <c r="E42" s="2">
        <v>945</v>
      </c>
      <c r="G42" s="18">
        <f t="shared" si="7"/>
        <v>922.93735983799888</v>
      </c>
      <c r="H42" s="18">
        <f t="shared" si="5"/>
        <v>16.655121656060871</v>
      </c>
      <c r="I42" s="9">
        <f t="shared" si="6"/>
        <v>868.86217477859532</v>
      </c>
      <c r="J42" s="8">
        <f t="shared" si="8"/>
        <v>76.137825221404682</v>
      </c>
      <c r="K42" s="9">
        <f t="shared" si="9"/>
        <v>76.137825221404682</v>
      </c>
      <c r="L42" s="9">
        <f t="shared" si="3"/>
        <v>5796.9684294451672</v>
      </c>
      <c r="M42" s="9">
        <f t="shared" si="10"/>
        <v>8.0569127218417649E-2</v>
      </c>
      <c r="N42" s="9">
        <f>SUM($J$8:J42)</f>
        <v>151.15082834473355</v>
      </c>
      <c r="O42" s="9">
        <f>SUM($L$8:L42)/D42</f>
        <v>10990.004010455876</v>
      </c>
      <c r="P42" s="9">
        <f>SUM($K$8:K42)/D42</f>
        <v>77.70034651353393</v>
      </c>
      <c r="Q42" s="9">
        <f>SUM($M$8:M42)/D42</f>
        <v>8.584106483181278E-2</v>
      </c>
      <c r="R42" s="9">
        <f>SUM($J$8:J42)/P42</f>
        <v>1.9453044307647449</v>
      </c>
    </row>
    <row r="43" spans="2:18" x14ac:dyDescent="0.4">
      <c r="C43" s="7" t="s">
        <v>11</v>
      </c>
      <c r="D43" s="2">
        <v>36</v>
      </c>
      <c r="E43" s="2">
        <v>990</v>
      </c>
      <c r="G43" s="18">
        <f t="shared" si="7"/>
        <v>956.46867991899944</v>
      </c>
      <c r="H43" s="18">
        <f t="shared" si="5"/>
        <v>31.843700238506592</v>
      </c>
      <c r="I43" s="9">
        <f t="shared" si="6"/>
        <v>939.59248149405971</v>
      </c>
      <c r="J43" s="8">
        <f t="shared" si="8"/>
        <v>50.407518505940288</v>
      </c>
      <c r="K43" s="9">
        <f t="shared" si="9"/>
        <v>50.407518505940288</v>
      </c>
      <c r="L43" s="9">
        <f t="shared" si="3"/>
        <v>2540.9179219267126</v>
      </c>
      <c r="M43" s="9">
        <f t="shared" si="10"/>
        <v>5.0916685359535648E-2</v>
      </c>
      <c r="N43" s="9">
        <f>SUM($J$8:J43)</f>
        <v>201.55834685067384</v>
      </c>
      <c r="O43" s="9">
        <f>SUM($L$8:L43)/D43</f>
        <v>10755.3071746634</v>
      </c>
      <c r="P43" s="9">
        <f>SUM($K$8:K43)/D43</f>
        <v>76.942212402211879</v>
      </c>
      <c r="Q43" s="9">
        <f>SUM($M$8:M43)/D43</f>
        <v>8.4870943179805092E-2</v>
      </c>
      <c r="R43" s="9">
        <f>SUM($J$8:J43)/P43</f>
        <v>2.6196068524392935</v>
      </c>
    </row>
    <row r="44" spans="2:18" x14ac:dyDescent="0.4">
      <c r="C44" s="7" t="s">
        <v>0</v>
      </c>
      <c r="D44" s="2">
        <v>37</v>
      </c>
      <c r="E44" s="2">
        <v>917</v>
      </c>
      <c r="G44" s="18">
        <f t="shared" si="7"/>
        <v>936.73433995949972</v>
      </c>
      <c r="H44" s="18">
        <f t="shared" si="5"/>
        <v>-14.576535939699092</v>
      </c>
      <c r="I44" s="9">
        <f t="shared" si="6"/>
        <v>988.31238015750603</v>
      </c>
      <c r="J44" s="8">
        <f t="shared" si="8"/>
        <v>-71.312380157506027</v>
      </c>
      <c r="K44" s="9">
        <f t="shared" si="9"/>
        <v>71.312380157506027</v>
      </c>
      <c r="L44" s="9">
        <f t="shared" si="3"/>
        <v>5085.4555637286594</v>
      </c>
      <c r="M44" s="9">
        <f t="shared" si="10"/>
        <v>7.776704488277647E-2</v>
      </c>
      <c r="N44" s="9">
        <f>SUM($J$8:J44)</f>
        <v>130.24596669316782</v>
      </c>
      <c r="O44" s="9">
        <f>SUM($L$8:L44)/D44</f>
        <v>10602.067941935433</v>
      </c>
      <c r="P44" s="9">
        <f>SUM($K$8:K44)/D44</f>
        <v>76.790054773976593</v>
      </c>
      <c r="Q44" s="9">
        <f>SUM($M$8:M44)/D44</f>
        <v>8.4678945928534033E-2</v>
      </c>
      <c r="R44" s="9">
        <f>SUM($J$8:J44)/P44</f>
        <v>1.6961306653124946</v>
      </c>
    </row>
    <row r="45" spans="2:18" x14ac:dyDescent="0.4">
      <c r="C45" s="7" t="s">
        <v>1</v>
      </c>
      <c r="D45" s="2">
        <v>38</v>
      </c>
      <c r="E45" s="2">
        <v>956</v>
      </c>
      <c r="G45" s="18">
        <f t="shared" si="7"/>
        <v>946.36716997974986</v>
      </c>
      <c r="H45" s="18">
        <f t="shared" si="5"/>
        <v>7.2118934242552175</v>
      </c>
      <c r="I45" s="9">
        <f t="shared" si="6"/>
        <v>922.15780401980066</v>
      </c>
      <c r="J45" s="8">
        <f t="shared" si="8"/>
        <v>33.842195980199335</v>
      </c>
      <c r="K45" s="9">
        <f t="shared" si="9"/>
        <v>33.842195980199335</v>
      </c>
      <c r="L45" s="9">
        <f t="shared" si="3"/>
        <v>1145.29422876222</v>
      </c>
      <c r="M45" s="9">
        <f t="shared" si="10"/>
        <v>3.5399786590166668E-2</v>
      </c>
      <c r="N45" s="9">
        <f>SUM($J$8:J45)</f>
        <v>164.08816267336715</v>
      </c>
      <c r="O45" s="9">
        <f>SUM($L$8:L45)/D45</f>
        <v>10353.205475799296</v>
      </c>
      <c r="P45" s="9">
        <f>SUM($K$8:K45)/D45</f>
        <v>75.659847963614041</v>
      </c>
      <c r="Q45" s="9">
        <f>SUM($M$8:M45)/D45</f>
        <v>8.3382125945945421E-2</v>
      </c>
      <c r="R45" s="9">
        <f>SUM($J$8:J45)/P45</f>
        <v>2.1687614644993687</v>
      </c>
    </row>
    <row r="46" spans="2:18" x14ac:dyDescent="0.4">
      <c r="C46" s="7" t="s">
        <v>2</v>
      </c>
      <c r="D46" s="2">
        <v>39</v>
      </c>
      <c r="E46" s="2">
        <v>1001</v>
      </c>
      <c r="G46" s="18">
        <f t="shared" si="7"/>
        <v>973.68358498987493</v>
      </c>
      <c r="H46" s="18">
        <f t="shared" si="5"/>
        <v>25.305962851538084</v>
      </c>
      <c r="I46" s="9">
        <f t="shared" si="6"/>
        <v>953.57906340400507</v>
      </c>
      <c r="J46" s="8">
        <f t="shared" si="8"/>
        <v>47.420936595994931</v>
      </c>
      <c r="K46" s="9">
        <f t="shared" si="9"/>
        <v>47.420936595994931</v>
      </c>
      <c r="L46" s="9">
        <f t="shared" si="3"/>
        <v>2248.7452276413715</v>
      </c>
      <c r="M46" s="9">
        <f t="shared" si="10"/>
        <v>4.7373563032961967E-2</v>
      </c>
      <c r="N46" s="9">
        <f>SUM($J$8:J46)</f>
        <v>211.50909926936208</v>
      </c>
      <c r="O46" s="9">
        <f>SUM($L$8:L46)/D46</f>
        <v>10145.398802769605</v>
      </c>
      <c r="P46" s="9">
        <f>SUM($K$8:K46)/D46</f>
        <v>74.935773313162272</v>
      </c>
      <c r="Q46" s="9">
        <f>SUM($M$8:M46)/D46</f>
        <v>8.2458829460997127E-2</v>
      </c>
      <c r="R46" s="9">
        <f>SUM($J$8:J46)/P46</f>
        <v>2.8225384208080371</v>
      </c>
    </row>
    <row r="47" spans="2:18" x14ac:dyDescent="0.4">
      <c r="C47" s="7" t="s">
        <v>3</v>
      </c>
      <c r="D47" s="2">
        <v>40</v>
      </c>
      <c r="E47" s="2">
        <v>1142</v>
      </c>
      <c r="G47" s="18">
        <f t="shared" si="7"/>
        <v>1057.8417924949374</v>
      </c>
      <c r="H47" s="18">
        <f t="shared" si="5"/>
        <v>78.272983039710041</v>
      </c>
      <c r="I47" s="9">
        <f t="shared" si="6"/>
        <v>998.98954784141301</v>
      </c>
      <c r="J47" s="8">
        <f t="shared" si="8"/>
        <v>143.01045215858699</v>
      </c>
      <c r="K47" s="9">
        <f t="shared" si="9"/>
        <v>143.01045215858699</v>
      </c>
      <c r="L47" s="9">
        <f t="shared" si="3"/>
        <v>20451.989426603497</v>
      </c>
      <c r="M47" s="9">
        <f t="shared" si="10"/>
        <v>0.1252280666887802</v>
      </c>
      <c r="N47" s="9">
        <f>SUM($J$8:J47)</f>
        <v>354.51955142794907</v>
      </c>
      <c r="O47" s="9">
        <f>SUM($L$8:L47)/D47</f>
        <v>10403.063568365451</v>
      </c>
      <c r="P47" s="9">
        <f>SUM($K$8:K47)/D47</f>
        <v>76.637640284297888</v>
      </c>
      <c r="Q47" s="9">
        <f>SUM($M$8:M47)/D47</f>
        <v>8.3528060391691708E-2</v>
      </c>
      <c r="R47" s="9">
        <f>SUM($J$8:J47)/P47</f>
        <v>4.6259194582819871</v>
      </c>
    </row>
    <row r="48" spans="2:18" x14ac:dyDescent="0.4">
      <c r="C48" s="7" t="s">
        <v>4</v>
      </c>
      <c r="D48" s="2">
        <v>41</v>
      </c>
      <c r="E48" s="2">
        <v>1276</v>
      </c>
      <c r="G48" s="18">
        <f t="shared" si="7"/>
        <v>1166.9208962474686</v>
      </c>
      <c r="H48" s="18">
        <f t="shared" si="5"/>
        <v>105.99849168124908</v>
      </c>
      <c r="I48" s="9">
        <f t="shared" si="6"/>
        <v>1136.1147755346474</v>
      </c>
      <c r="J48" s="8">
        <f t="shared" si="8"/>
        <v>139.88522446535262</v>
      </c>
      <c r="K48" s="9">
        <f t="shared" si="9"/>
        <v>139.88522446535262</v>
      </c>
      <c r="L48" s="9">
        <f t="shared" si="3"/>
        <v>19567.876023722089</v>
      </c>
      <c r="M48" s="9">
        <f t="shared" si="10"/>
        <v>0.10962791885999422</v>
      </c>
      <c r="N48" s="9">
        <f>SUM($J$8:J48)</f>
        <v>494.40477589330169</v>
      </c>
      <c r="O48" s="9">
        <f>SUM($L$8:L48)/D48</f>
        <v>10626.595579471712</v>
      </c>
      <c r="P48" s="9">
        <f>SUM($K$8:K48)/D48</f>
        <v>78.180264288713857</v>
      </c>
      <c r="Q48" s="9">
        <f>SUM($M$8:M48)/D48</f>
        <v>8.4164642305552734E-2</v>
      </c>
      <c r="R48" s="9">
        <f>SUM($J$8:J48)/P48</f>
        <v>6.3239077072891678</v>
      </c>
    </row>
    <row r="49" spans="2:18" x14ac:dyDescent="0.4">
      <c r="B49" s="2">
        <v>2009</v>
      </c>
      <c r="C49" s="7" t="s">
        <v>5</v>
      </c>
      <c r="D49" s="2">
        <v>42</v>
      </c>
      <c r="E49" s="2">
        <v>1356</v>
      </c>
      <c r="G49" s="18">
        <f t="shared" si="7"/>
        <v>1261.4604481237343</v>
      </c>
      <c r="H49" s="18">
        <f t="shared" si="5"/>
        <v>95.685445856764048</v>
      </c>
      <c r="I49" s="9">
        <f t="shared" si="6"/>
        <v>1272.9193879287177</v>
      </c>
      <c r="J49" s="8">
        <f t="shared" si="8"/>
        <v>83.080612071282303</v>
      </c>
      <c r="K49" s="9">
        <f t="shared" si="9"/>
        <v>83.080612071282303</v>
      </c>
      <c r="L49" s="9">
        <f t="shared" si="3"/>
        <v>6902.3881021388988</v>
      </c>
      <c r="M49" s="9">
        <f t="shared" si="10"/>
        <v>6.1268887958172792E-2</v>
      </c>
      <c r="N49" s="9">
        <f>SUM($J$8:J49)</f>
        <v>577.48538796458399</v>
      </c>
      <c r="O49" s="9">
        <f>SUM($L$8:L49)/D49</f>
        <v>10537.92397286855</v>
      </c>
      <c r="P49" s="9">
        <f>SUM($K$8:K49)/D49</f>
        <v>78.296939235917876</v>
      </c>
      <c r="Q49" s="9">
        <f>SUM($M$8:M49)/D49</f>
        <v>8.3619505297281793E-2</v>
      </c>
      <c r="R49" s="9">
        <f>SUM($J$8:J49)/P49</f>
        <v>7.3755806242253312</v>
      </c>
    </row>
    <row r="50" spans="2:18" x14ac:dyDescent="0.4">
      <c r="C50" s="7" t="s">
        <v>6</v>
      </c>
      <c r="D50" s="2">
        <v>43</v>
      </c>
      <c r="E50" s="2">
        <v>1288</v>
      </c>
      <c r="G50" s="18">
        <f t="shared" si="7"/>
        <v>1274.7302240618671</v>
      </c>
      <c r="H50" s="18">
        <f t="shared" si="5"/>
        <v>21.511342929995969</v>
      </c>
      <c r="I50" s="9">
        <f t="shared" si="6"/>
        <v>1357.1458939804984</v>
      </c>
      <c r="J50" s="8">
        <f t="shared" si="8"/>
        <v>-69.145893980498386</v>
      </c>
      <c r="K50" s="9">
        <f t="shared" si="9"/>
        <v>69.145893980498386</v>
      </c>
      <c r="L50" s="9">
        <f t="shared" si="3"/>
        <v>4781.1546543623226</v>
      </c>
      <c r="M50" s="9">
        <f t="shared" si="10"/>
        <v>5.3684700295418004E-2</v>
      </c>
      <c r="N50" s="9">
        <f>SUM($J$8:J50)</f>
        <v>508.33949398408561</v>
      </c>
      <c r="O50" s="9">
        <f>SUM($L$8:L50)/D50</f>
        <v>10404.045616624218</v>
      </c>
      <c r="P50" s="9">
        <f>SUM($K$8:K50)/D50</f>
        <v>78.084124229977888</v>
      </c>
      <c r="Q50" s="9">
        <f>SUM($M$8:M50)/D50</f>
        <v>8.2923347041424497E-2</v>
      </c>
      <c r="R50" s="9">
        <f>SUM($J$8:J50)/P50</f>
        <v>6.5101516985308647</v>
      </c>
    </row>
    <row r="51" spans="2:18" x14ac:dyDescent="0.4">
      <c r="C51" s="7" t="s">
        <v>7</v>
      </c>
      <c r="D51" s="2">
        <v>44</v>
      </c>
      <c r="E51" s="2">
        <v>1082</v>
      </c>
      <c r="G51" s="18">
        <f t="shared" si="7"/>
        <v>1178.3651120309337</v>
      </c>
      <c r="H51" s="18">
        <f t="shared" si="5"/>
        <v>-84.577466534840511</v>
      </c>
      <c r="I51" s="9">
        <f t="shared" si="6"/>
        <v>1296.241566991863</v>
      </c>
      <c r="J51" s="8">
        <f t="shared" si="8"/>
        <v>-214.24156699186301</v>
      </c>
      <c r="K51" s="9">
        <f t="shared" si="9"/>
        <v>214.24156699186301</v>
      </c>
      <c r="L51" s="9">
        <f t="shared" si="3"/>
        <v>45899.449027128925</v>
      </c>
      <c r="M51" s="9">
        <f t="shared" si="10"/>
        <v>0.19800514509414327</v>
      </c>
      <c r="N51" s="9">
        <f>SUM($J$8:J51)</f>
        <v>294.0979269922226</v>
      </c>
      <c r="O51" s="9">
        <f>SUM($L$8:L51)/D51</f>
        <v>11210.759330499324</v>
      </c>
      <c r="P51" s="9">
        <f>SUM($K$8:K51)/D51</f>
        <v>81.178611565475279</v>
      </c>
      <c r="Q51" s="9">
        <f>SUM($M$8:M51)/D51</f>
        <v>8.5538842451713559E-2</v>
      </c>
      <c r="R51" s="9">
        <f>SUM($J$8:J51)/P51</f>
        <v>3.6228499271019867</v>
      </c>
    </row>
    <row r="52" spans="2:18" x14ac:dyDescent="0.4">
      <c r="C52" s="7" t="s">
        <v>8</v>
      </c>
      <c r="D52" s="2">
        <v>45</v>
      </c>
      <c r="E52" s="2">
        <v>877</v>
      </c>
      <c r="G52" s="18">
        <f t="shared" si="7"/>
        <v>1027.6825560154668</v>
      </c>
      <c r="H52" s="18">
        <f t="shared" si="5"/>
        <v>-144.07204706740421</v>
      </c>
      <c r="I52" s="9">
        <f t="shared" si="6"/>
        <v>1093.7876454960931</v>
      </c>
      <c r="J52" s="8">
        <f t="shared" si="8"/>
        <v>-216.78764549609309</v>
      </c>
      <c r="K52" s="9">
        <f t="shared" si="9"/>
        <v>216.78764549609309</v>
      </c>
      <c r="L52" s="9">
        <f t="shared" si="3"/>
        <v>46996.883239739735</v>
      </c>
      <c r="M52" s="9">
        <f t="shared" si="10"/>
        <v>0.24719229817114377</v>
      </c>
      <c r="N52" s="9">
        <f>SUM($J$8:J52)</f>
        <v>77.310281496129505</v>
      </c>
      <c r="O52" s="9">
        <f>SUM($L$8:L52)/D52</f>
        <v>12006.006528482443</v>
      </c>
      <c r="P52" s="9">
        <f>SUM($K$8:K52)/D52</f>
        <v>84.192145652822347</v>
      </c>
      <c r="Q52" s="9">
        <f>SUM($M$8:M52)/D52</f>
        <v>8.9131141467700889E-2</v>
      </c>
      <c r="R52" s="9">
        <f>SUM($J$8:J52)/P52</f>
        <v>0.91826002172374688</v>
      </c>
    </row>
    <row r="53" spans="2:18" x14ac:dyDescent="0.4">
      <c r="C53" s="7" t="s">
        <v>9</v>
      </c>
      <c r="D53" s="2">
        <v>46</v>
      </c>
      <c r="E53" s="2">
        <v>1009</v>
      </c>
      <c r="G53" s="18">
        <f t="shared" si="7"/>
        <v>1018.3412780077334</v>
      </c>
      <c r="H53" s="18">
        <f t="shared" si="5"/>
        <v>-22.814354913700498</v>
      </c>
      <c r="I53" s="9">
        <f t="shared" si="6"/>
        <v>883.6105089480626</v>
      </c>
      <c r="J53" s="8">
        <f t="shared" si="8"/>
        <v>125.3894910519374</v>
      </c>
      <c r="K53" s="9">
        <f t="shared" si="9"/>
        <v>125.3894910519374</v>
      </c>
      <c r="L53" s="9">
        <f t="shared" si="3"/>
        <v>15722.524466263889</v>
      </c>
      <c r="M53" s="9">
        <f t="shared" si="10"/>
        <v>0.12427105158764856</v>
      </c>
      <c r="N53" s="9">
        <f>SUM($J$8:J53)</f>
        <v>202.6997725480669</v>
      </c>
      <c r="O53" s="9">
        <f>SUM($L$8:L53)/D53</f>
        <v>12086.800396695086</v>
      </c>
      <c r="P53" s="9">
        <f>SUM($K$8:K53)/D53</f>
        <v>85.087740118020506</v>
      </c>
      <c r="Q53" s="9">
        <f>SUM($M$8:M53)/D53</f>
        <v>8.9895052557264959E-2</v>
      </c>
      <c r="R53" s="9">
        <f>SUM($J$8:J53)/P53</f>
        <v>2.3822441666321521</v>
      </c>
    </row>
    <row r="54" spans="2:18" x14ac:dyDescent="0.4">
      <c r="C54" s="7" t="s">
        <v>10</v>
      </c>
      <c r="D54" s="2">
        <v>47</v>
      </c>
      <c r="E54" s="2">
        <v>1100</v>
      </c>
      <c r="G54" s="18">
        <f t="shared" si="7"/>
        <v>1059.1706390038667</v>
      </c>
      <c r="H54" s="18">
        <f t="shared" si="5"/>
        <v>34.464989405149865</v>
      </c>
      <c r="I54" s="9">
        <f t="shared" si="6"/>
        <v>995.5269230940329</v>
      </c>
      <c r="J54" s="8">
        <f t="shared" si="8"/>
        <v>104.4730769059671</v>
      </c>
      <c r="K54" s="9">
        <f t="shared" si="9"/>
        <v>104.4730769059671</v>
      </c>
      <c r="L54" s="9">
        <f t="shared" si="3"/>
        <v>10914.623798200117</v>
      </c>
      <c r="M54" s="9">
        <f t="shared" si="10"/>
        <v>9.4975524459970095E-2</v>
      </c>
      <c r="N54" s="9">
        <f>SUM($J$8:J54)</f>
        <v>307.17284945403401</v>
      </c>
      <c r="O54" s="9">
        <f>SUM($L$8:L54)/D54</f>
        <v>12061.860469067533</v>
      </c>
      <c r="P54" s="9">
        <f>SUM($K$8:K54)/D54</f>
        <v>85.500194092232121</v>
      </c>
      <c r="Q54" s="9">
        <f>SUM($M$8:M54)/D54</f>
        <v>9.0003147704131037E-2</v>
      </c>
      <c r="R54" s="9">
        <f>SUM($J$8:J54)/P54</f>
        <v>3.5926567502604221</v>
      </c>
    </row>
    <row r="55" spans="2:18" x14ac:dyDescent="0.4">
      <c r="C55" s="7" t="s">
        <v>11</v>
      </c>
      <c r="D55" s="2">
        <v>48</v>
      </c>
      <c r="E55" s="2">
        <v>998</v>
      </c>
      <c r="G55" s="18">
        <f t="shared" si="7"/>
        <v>1028.5853195019333</v>
      </c>
      <c r="H55" s="18">
        <f t="shared" si="5"/>
        <v>-24.080288611225011</v>
      </c>
      <c r="I55" s="9">
        <f t="shared" si="6"/>
        <v>1093.6356284090166</v>
      </c>
      <c r="J55" s="8">
        <f t="shared" si="8"/>
        <v>-95.63562840901659</v>
      </c>
      <c r="K55" s="9">
        <f t="shared" si="9"/>
        <v>95.63562840901659</v>
      </c>
      <c r="L55" s="9">
        <f t="shared" si="3"/>
        <v>9146.1734211875009</v>
      </c>
      <c r="M55" s="9">
        <f t="shared" si="10"/>
        <v>9.5827282974966524E-2</v>
      </c>
      <c r="N55" s="9">
        <f>SUM($J$8:J55)</f>
        <v>211.53722104501742</v>
      </c>
      <c r="O55" s="9">
        <f>SUM($L$8:L55)/D55</f>
        <v>12001.116988903368</v>
      </c>
      <c r="P55" s="9">
        <f>SUM($K$8:K55)/D55</f>
        <v>85.71134897383179</v>
      </c>
      <c r="Q55" s="9">
        <f>SUM($M$8:M55)/D55</f>
        <v>9.0124483855606785E-2</v>
      </c>
      <c r="R55" s="9">
        <f>SUM($J$8:J55)/P55</f>
        <v>2.4680188047162934</v>
      </c>
    </row>
    <row r="56" spans="2:18" x14ac:dyDescent="0.4">
      <c r="C56" s="7" t="s">
        <v>0</v>
      </c>
      <c r="D56" s="2">
        <v>49</v>
      </c>
      <c r="E56" s="2">
        <v>887</v>
      </c>
      <c r="G56" s="18">
        <f t="shared" si="7"/>
        <v>957.79265975096666</v>
      </c>
      <c r="H56" s="18">
        <f t="shared" si="5"/>
        <v>-66.121422636992492</v>
      </c>
      <c r="I56" s="9">
        <f t="shared" si="6"/>
        <v>1004.5050308907083</v>
      </c>
      <c r="J56" s="8">
        <f t="shared" si="8"/>
        <v>-117.50503089070833</v>
      </c>
      <c r="K56" s="9">
        <f t="shared" si="9"/>
        <v>117.50503089070833</v>
      </c>
      <c r="L56" s="9">
        <f t="shared" si="3"/>
        <v>13807.432284626319</v>
      </c>
      <c r="M56" s="9">
        <f t="shared" si="10"/>
        <v>0.13247466842244457</v>
      </c>
      <c r="N56" s="9">
        <f>SUM($J$8:J56)</f>
        <v>94.032190154309092</v>
      </c>
      <c r="O56" s="9">
        <f>SUM($L$8:L56)/D56</f>
        <v>12037.980566367101</v>
      </c>
      <c r="P56" s="9">
        <f>SUM($K$8:K56)/D56</f>
        <v>86.360199625196628</v>
      </c>
      <c r="Q56" s="9">
        <f>SUM($M$8:M56)/D56</f>
        <v>9.0988773336562662E-2</v>
      </c>
      <c r="R56" s="9">
        <f>SUM($J$8:J56)/P56</f>
        <v>1.0888371097149949</v>
      </c>
    </row>
    <row r="57" spans="2:18" x14ac:dyDescent="0.4">
      <c r="C57" s="7" t="s">
        <v>1</v>
      </c>
      <c r="D57" s="2">
        <v>50</v>
      </c>
      <c r="E57" s="2">
        <v>892</v>
      </c>
      <c r="G57" s="18">
        <f t="shared" si="7"/>
        <v>924.89632987548339</v>
      </c>
      <c r="H57" s="18">
        <f t="shared" si="5"/>
        <v>-36.218839151634199</v>
      </c>
      <c r="I57" s="9">
        <f t="shared" si="6"/>
        <v>891.67123711397414</v>
      </c>
      <c r="J57" s="8">
        <f t="shared" si="8"/>
        <v>0.32876288602585646</v>
      </c>
      <c r="K57" s="9">
        <f t="shared" si="9"/>
        <v>0.32876288602585646</v>
      </c>
      <c r="L57" s="9">
        <f t="shared" si="3"/>
        <v>0.10808503522805028</v>
      </c>
      <c r="M57" s="9">
        <f t="shared" si="10"/>
        <v>3.685682578765207E-4</v>
      </c>
      <c r="N57" s="9">
        <f>SUM($J$8:J57)</f>
        <v>94.360953040334948</v>
      </c>
      <c r="O57" s="9">
        <f>SUM($L$8:L57)/D57</f>
        <v>11797.223116740463</v>
      </c>
      <c r="P57" s="9">
        <f>SUM($K$8:K57)/D57</f>
        <v>84.639570890413211</v>
      </c>
      <c r="Q57" s="9">
        <f>SUM($M$8:M57)/D57</f>
        <v>8.9176369234988936E-2</v>
      </c>
      <c r="R57" s="9">
        <f>SUM($J$8:J57)/P57</f>
        <v>1.1148562315197517</v>
      </c>
    </row>
    <row r="58" spans="2:18" x14ac:dyDescent="0.4">
      <c r="C58" s="7" t="s">
        <v>2</v>
      </c>
      <c r="D58" s="2">
        <v>51</v>
      </c>
      <c r="E58" s="2">
        <v>997</v>
      </c>
      <c r="G58" s="18">
        <f t="shared" si="7"/>
        <v>960.94816493774169</v>
      </c>
      <c r="H58" s="18">
        <f t="shared" si="5"/>
        <v>28.824767640869059</v>
      </c>
      <c r="I58" s="9">
        <f t="shared" si="6"/>
        <v>888.67749072384913</v>
      </c>
      <c r="J58" s="8">
        <f t="shared" si="8"/>
        <v>108.32250927615087</v>
      </c>
      <c r="K58" s="9">
        <f t="shared" si="9"/>
        <v>108.32250927615087</v>
      </c>
      <c r="L58" s="9">
        <f t="shared" si="3"/>
        <v>11733.766015881791</v>
      </c>
      <c r="M58" s="9">
        <f t="shared" si="10"/>
        <v>0.10864845464007108</v>
      </c>
      <c r="N58" s="9">
        <f>SUM($J$8:J58)</f>
        <v>202.68346231648582</v>
      </c>
      <c r="O58" s="9">
        <f>SUM($L$8:L58)/D58</f>
        <v>11795.978859860881</v>
      </c>
      <c r="P58" s="9">
        <f>SUM($K$8:K58)/D58</f>
        <v>85.103942231310029</v>
      </c>
      <c r="Q58" s="9">
        <f>SUM($M$8:M58)/D58</f>
        <v>8.9558174831167014E-2</v>
      </c>
      <c r="R58" s="9">
        <f>SUM($J$8:J58)/P58</f>
        <v>2.381598983577025</v>
      </c>
    </row>
    <row r="59" spans="2:18" x14ac:dyDescent="0.4">
      <c r="C59" s="7" t="s">
        <v>3</v>
      </c>
      <c r="D59" s="2">
        <v>52</v>
      </c>
      <c r="E59" s="2">
        <v>1118</v>
      </c>
      <c r="G59" s="18">
        <f t="shared" si="7"/>
        <v>1039.4740824688708</v>
      </c>
      <c r="H59" s="18">
        <f t="shared" si="5"/>
        <v>73.555802542103137</v>
      </c>
      <c r="I59" s="9">
        <f t="shared" si="6"/>
        <v>989.77293257861072</v>
      </c>
      <c r="J59" s="8">
        <f t="shared" si="8"/>
        <v>128.22706742138928</v>
      </c>
      <c r="K59" s="9">
        <f t="shared" si="9"/>
        <v>128.22706742138928</v>
      </c>
      <c r="L59" s="9">
        <f t="shared" si="3"/>
        <v>16442.180819489513</v>
      </c>
      <c r="M59" s="9">
        <f t="shared" si="10"/>
        <v>0.11469326245204765</v>
      </c>
      <c r="N59" s="9">
        <f>SUM($J$8:J59)</f>
        <v>330.91052973787509</v>
      </c>
      <c r="O59" s="9">
        <f>SUM($L$8:L59)/D59</f>
        <v>11885.328897546047</v>
      </c>
      <c r="P59" s="9">
        <f>SUM($K$8:K59)/D59</f>
        <v>85.933233100350009</v>
      </c>
      <c r="Q59" s="9">
        <f>SUM($M$8:M59)/D59</f>
        <v>9.0041541900799327E-2</v>
      </c>
      <c r="R59" s="9">
        <f>SUM($J$8:J59)/P59</f>
        <v>3.850786451284204</v>
      </c>
    </row>
    <row r="60" spans="2:18" x14ac:dyDescent="0.4">
      <c r="C60" s="7" t="s">
        <v>4</v>
      </c>
      <c r="D60" s="2">
        <v>53</v>
      </c>
      <c r="E60" s="2">
        <v>1197</v>
      </c>
      <c r="G60" s="18">
        <f t="shared" si="7"/>
        <v>1118.2370412344353</v>
      </c>
      <c r="H60" s="18">
        <f t="shared" si="5"/>
        <v>78.242243143218332</v>
      </c>
      <c r="I60" s="9">
        <f t="shared" si="6"/>
        <v>1113.0298850109739</v>
      </c>
      <c r="J60" s="8">
        <f t="shared" si="8"/>
        <v>83.970114989026115</v>
      </c>
      <c r="K60" s="9">
        <f t="shared" si="9"/>
        <v>83.970114989026115</v>
      </c>
      <c r="L60" s="9">
        <f t="shared" si="3"/>
        <v>7050.9802112702682</v>
      </c>
      <c r="M60" s="9">
        <f t="shared" si="10"/>
        <v>7.0150472004198924E-2</v>
      </c>
      <c r="N60" s="9">
        <f>SUM($J$8:J60)</f>
        <v>414.88064472690121</v>
      </c>
      <c r="O60" s="9">
        <f>SUM($L$8:L60)/D60</f>
        <v>11794.114771389901</v>
      </c>
      <c r="P60" s="9">
        <f>SUM($K$8:K60)/D60</f>
        <v>85.896193135985413</v>
      </c>
      <c r="Q60" s="9">
        <f>SUM($M$8:M60)/D60</f>
        <v>8.9666238695203099E-2</v>
      </c>
      <c r="R60" s="9">
        <f>SUM($J$8:J60)/P60</f>
        <v>4.8300236550656956</v>
      </c>
    </row>
    <row r="61" spans="2:18" x14ac:dyDescent="0.4">
      <c r="B61" s="2">
        <v>2010</v>
      </c>
      <c r="C61" s="7" t="s">
        <v>5</v>
      </c>
      <c r="D61" s="2">
        <v>54</v>
      </c>
      <c r="E61" s="2">
        <v>1256</v>
      </c>
      <c r="G61" s="18">
        <f t="shared" si="7"/>
        <v>1187.1185206172177</v>
      </c>
      <c r="H61" s="18">
        <f t="shared" si="5"/>
        <v>69.817555758825947</v>
      </c>
      <c r="I61" s="9">
        <f t="shared" si="6"/>
        <v>1196.4792843776536</v>
      </c>
      <c r="J61" s="8">
        <f t="shared" si="8"/>
        <v>59.520715622346415</v>
      </c>
      <c r="K61" s="9">
        <f t="shared" si="9"/>
        <v>59.520715622346415</v>
      </c>
      <c r="L61" s="9">
        <f t="shared" si="3"/>
        <v>3542.7155881962326</v>
      </c>
      <c r="M61" s="9">
        <f t="shared" si="10"/>
        <v>4.7389104794861796E-2</v>
      </c>
      <c r="N61" s="9">
        <f>SUM($J$8:J61)</f>
        <v>474.40136034924762</v>
      </c>
      <c r="O61" s="9">
        <f>SUM($L$8:L61)/D61</f>
        <v>11641.311082812239</v>
      </c>
      <c r="P61" s="9">
        <f>SUM($K$8:K61)/D61</f>
        <v>85.407758367214328</v>
      </c>
      <c r="Q61" s="9">
        <f>SUM($M$8:M61)/D61</f>
        <v>8.8883328808159745E-2</v>
      </c>
      <c r="R61" s="9">
        <f>SUM($J$8:J61)/P61</f>
        <v>5.5545464418997934</v>
      </c>
    </row>
    <row r="62" spans="2:18" x14ac:dyDescent="0.4">
      <c r="C62" s="7" t="s">
        <v>6</v>
      </c>
      <c r="D62" s="2">
        <v>55</v>
      </c>
      <c r="E62" s="2">
        <v>1202</v>
      </c>
      <c r="G62" s="18">
        <f t="shared" si="7"/>
        <v>1194.5592603086088</v>
      </c>
      <c r="H62" s="18">
        <f t="shared" si="5"/>
        <v>13.678421298134648</v>
      </c>
      <c r="I62" s="9">
        <f t="shared" si="6"/>
        <v>1256.9360763760435</v>
      </c>
      <c r="J62" s="8">
        <f t="shared" si="8"/>
        <v>-54.936076376043502</v>
      </c>
      <c r="K62" s="9">
        <f t="shared" si="9"/>
        <v>54.936076376043502</v>
      </c>
      <c r="L62" s="9">
        <f t="shared" si="3"/>
        <v>3017.9724875944848</v>
      </c>
      <c r="M62" s="9">
        <f t="shared" si="10"/>
        <v>4.5703890495876455E-2</v>
      </c>
      <c r="N62" s="9">
        <f>SUM($J$8:J62)</f>
        <v>419.46528397320412</v>
      </c>
      <c r="O62" s="9">
        <f>SUM($L$8:L62)/D62</f>
        <v>11484.523108353735</v>
      </c>
      <c r="P62" s="9">
        <f>SUM($K$8:K62)/D62</f>
        <v>84.853727785556671</v>
      </c>
      <c r="Q62" s="9">
        <f>SUM($M$8:M62)/D62</f>
        <v>8.8098248111572769E-2</v>
      </c>
      <c r="R62" s="9">
        <f>SUM($J$8:J62)/P62</f>
        <v>4.9433925287676423</v>
      </c>
    </row>
    <row r="63" spans="2:18" x14ac:dyDescent="0.4">
      <c r="C63" s="7" t="s">
        <v>7</v>
      </c>
      <c r="D63" s="2">
        <v>56</v>
      </c>
      <c r="E63" s="2">
        <v>1170</v>
      </c>
      <c r="G63" s="18">
        <f t="shared" si="7"/>
        <v>1182.2796301543044</v>
      </c>
      <c r="H63" s="18">
        <f t="shared" si="5"/>
        <v>-9.6838250090605076</v>
      </c>
      <c r="I63" s="9">
        <f t="shared" si="6"/>
        <v>1208.2376816067435</v>
      </c>
      <c r="J63" s="8">
        <f t="shared" si="8"/>
        <v>-38.237681606743536</v>
      </c>
      <c r="K63" s="9">
        <f t="shared" si="9"/>
        <v>38.237681606743536</v>
      </c>
      <c r="L63" s="9">
        <f t="shared" si="3"/>
        <v>1462.120294658693</v>
      </c>
      <c r="M63" s="9">
        <f t="shared" si="10"/>
        <v>3.2681779151062851E-2</v>
      </c>
      <c r="N63" s="9">
        <f>SUM($J$8:J63)</f>
        <v>381.22760236646059</v>
      </c>
      <c r="O63" s="9">
        <f>SUM($L$8:L63)/D63</f>
        <v>11305.551629537751</v>
      </c>
      <c r="P63" s="9">
        <f>SUM($K$8:K63)/D63</f>
        <v>84.021298389506441</v>
      </c>
      <c r="Q63" s="9">
        <f>SUM($M$8:M63)/D63</f>
        <v>8.7108668308706533E-2</v>
      </c>
      <c r="R63" s="9">
        <f>SUM($J$8:J63)/P63</f>
        <v>4.5372734017887151</v>
      </c>
    </row>
    <row r="64" spans="2:18" x14ac:dyDescent="0.4">
      <c r="C64" s="7" t="s">
        <v>8</v>
      </c>
      <c r="D64" s="2">
        <v>57</v>
      </c>
      <c r="E64" s="2">
        <v>982</v>
      </c>
      <c r="G64" s="18">
        <f t="shared" si="7"/>
        <v>1082.1398150771522</v>
      </c>
      <c r="H64" s="18">
        <f t="shared" si="5"/>
        <v>-91.094216070343037</v>
      </c>
      <c r="I64" s="9">
        <f t="shared" si="6"/>
        <v>1172.595805145244</v>
      </c>
      <c r="J64" s="8">
        <f t="shared" si="8"/>
        <v>-190.59580514524396</v>
      </c>
      <c r="K64" s="9">
        <f t="shared" si="9"/>
        <v>190.59580514524396</v>
      </c>
      <c r="L64" s="9">
        <f t="shared" si="3"/>
        <v>36326.760938963802</v>
      </c>
      <c r="M64" s="9">
        <f t="shared" si="10"/>
        <v>0.1940894146081914</v>
      </c>
      <c r="N64" s="9">
        <f>SUM($J$8:J64)</f>
        <v>190.63179722121663</v>
      </c>
      <c r="O64" s="9">
        <f>SUM($L$8:L64)/D64</f>
        <v>11744.520213913649</v>
      </c>
      <c r="P64" s="9">
        <f>SUM($K$8:K64)/D64</f>
        <v>85.891026578203594</v>
      </c>
      <c r="Q64" s="9">
        <f>SUM($M$8:M64)/D64</f>
        <v>8.8985523506943109E-2</v>
      </c>
      <c r="R64" s="9">
        <f>SUM($J$8:J64)/P64</f>
        <v>2.2194611569538849</v>
      </c>
    </row>
    <row r="65" spans="3:18" x14ac:dyDescent="0.4">
      <c r="C65" s="7" t="s">
        <v>9</v>
      </c>
      <c r="D65" s="2">
        <v>58</v>
      </c>
      <c r="E65" s="2">
        <v>1297</v>
      </c>
      <c r="G65" s="18">
        <f t="shared" si="7"/>
        <v>1189.569907538576</v>
      </c>
      <c r="H65" s="18">
        <f t="shared" si="5"/>
        <v>87.577661608247098</v>
      </c>
      <c r="I65" s="9">
        <f t="shared" si="6"/>
        <v>991.0455990068092</v>
      </c>
      <c r="J65" s="8">
        <f t="shared" si="8"/>
        <v>305.9544009931908</v>
      </c>
      <c r="K65" s="9">
        <f t="shared" si="9"/>
        <v>305.9544009931908</v>
      </c>
      <c r="L65" s="9">
        <f t="shared" si="3"/>
        <v>93608.095487102197</v>
      </c>
      <c r="M65" s="9">
        <f t="shared" si="10"/>
        <v>0.23589390978657734</v>
      </c>
      <c r="N65" s="9">
        <f>SUM($J$8:J65)</f>
        <v>496.58619821440743</v>
      </c>
      <c r="O65" s="9">
        <f>SUM($L$8:L65)/D65</f>
        <v>13155.961166899657</v>
      </c>
      <c r="P65" s="9">
        <f>SUM($K$8:K65)/D65</f>
        <v>89.685222688806817</v>
      </c>
      <c r="Q65" s="9">
        <f>SUM($M$8:M65)/D65</f>
        <v>9.1518426718660936E-2</v>
      </c>
      <c r="R65" s="9">
        <f>SUM($J$8:J65)/P65</f>
        <v>5.5369901899834826</v>
      </c>
    </row>
    <row r="66" spans="3:18" x14ac:dyDescent="0.4">
      <c r="C66" s="7" t="s">
        <v>10</v>
      </c>
      <c r="D66" s="2">
        <v>59</v>
      </c>
      <c r="E66" s="2">
        <v>1163</v>
      </c>
      <c r="G66" s="18">
        <f t="shared" si="7"/>
        <v>1176.284953769288</v>
      </c>
      <c r="H66" s="18">
        <f t="shared" si="5"/>
        <v>-3.198692231534487</v>
      </c>
      <c r="I66" s="9">
        <f t="shared" si="6"/>
        <v>1277.1475691468231</v>
      </c>
      <c r="J66" s="8">
        <f t="shared" si="8"/>
        <v>-114.14756914682312</v>
      </c>
      <c r="K66" s="9">
        <f t="shared" si="9"/>
        <v>114.14756914682312</v>
      </c>
      <c r="L66" s="9">
        <f t="shared" si="3"/>
        <v>13029.667542128765</v>
      </c>
      <c r="M66" s="9">
        <f t="shared" si="10"/>
        <v>9.8149242602599412E-2</v>
      </c>
      <c r="N66" s="9">
        <f>SUM($J$8:J66)</f>
        <v>382.43862906758432</v>
      </c>
      <c r="O66" s="9">
        <f>SUM($L$8:L66)/D66</f>
        <v>13153.820596988286</v>
      </c>
      <c r="P66" s="9">
        <f>SUM($K$8:K66)/D66</f>
        <v>90.099838730468107</v>
      </c>
      <c r="Q66" s="9">
        <f>SUM($M$8:M66)/D66</f>
        <v>9.1630813428558208E-2</v>
      </c>
      <c r="R66" s="9">
        <f>SUM($J$8:J66)/P66</f>
        <v>4.2446094738486932</v>
      </c>
    </row>
    <row r="67" spans="3:18" x14ac:dyDescent="0.4">
      <c r="C67" s="7" t="s">
        <v>11</v>
      </c>
      <c r="D67" s="2">
        <v>60</v>
      </c>
      <c r="E67" s="2">
        <v>1053</v>
      </c>
      <c r="G67" s="18">
        <f t="shared" si="7"/>
        <v>1114.6424768846441</v>
      </c>
      <c r="H67" s="18">
        <f t="shared" si="5"/>
        <v>-55.798098419332945</v>
      </c>
      <c r="I67" s="9">
        <f t="shared" si="6"/>
        <v>1173.0862615377534</v>
      </c>
      <c r="J67" s="8">
        <f t="shared" si="8"/>
        <v>-120.08626153775344</v>
      </c>
      <c r="K67" s="9">
        <f t="shared" si="9"/>
        <v>120.08626153775344</v>
      </c>
      <c r="L67" s="9">
        <f t="shared" si="3"/>
        <v>14420.710210113722</v>
      </c>
      <c r="M67" s="9">
        <f t="shared" si="10"/>
        <v>0.1140420337490536</v>
      </c>
      <c r="N67" s="9">
        <f>SUM($J$8:J67)</f>
        <v>262.35236752983087</v>
      </c>
      <c r="O67" s="13">
        <f>SUM($L$8:L67)/D67</f>
        <v>13174.935423873709</v>
      </c>
      <c r="P67" s="13">
        <f>SUM($K$8:K67)/D67</f>
        <v>90.599612443922879</v>
      </c>
      <c r="Q67" s="13">
        <f>SUM($M$8:M67)/D67</f>
        <v>9.2004333767233132E-2</v>
      </c>
      <c r="R67" s="13">
        <f>SUM($J$8:J67)/P67</f>
        <v>2.8957338828818422</v>
      </c>
    </row>
    <row r="68" spans="3:18" x14ac:dyDescent="0.4">
      <c r="D68" s="2">
        <v>61</v>
      </c>
      <c r="G68" s="18"/>
      <c r="H68" s="18"/>
      <c r="I68" s="19">
        <f t="shared" si="6"/>
        <v>1058.8443784653111</v>
      </c>
      <c r="J68" s="8"/>
      <c r="K68" s="9"/>
      <c r="L68" s="9"/>
      <c r="M68" s="9"/>
      <c r="O68" s="9"/>
      <c r="P68" s="9"/>
      <c r="Q68" s="9"/>
      <c r="R68" s="9"/>
    </row>
    <row r="69" spans="3:18" x14ac:dyDescent="0.4">
      <c r="H69" s="11" t="s">
        <v>35</v>
      </c>
      <c r="I69" s="19">
        <f>1.25*P67</f>
        <v>113.2495155549036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U87"/>
  <sheetViews>
    <sheetView topLeftCell="C1" workbookViewId="0">
      <selection activeCell="C6" sqref="C6:E67"/>
    </sheetView>
  </sheetViews>
  <sheetFormatPr defaultRowHeight="13.15" x14ac:dyDescent="0.4"/>
  <cols>
    <col min="1" max="1" width="9.06640625" style="2"/>
    <col min="2" max="2" width="9.1328125" style="2" bestFit="1" customWidth="1"/>
    <col min="3" max="3" width="9.06640625" style="2"/>
    <col min="4" max="5" width="9.1328125" style="2" bestFit="1" customWidth="1"/>
    <col min="6" max="6" width="9.1328125" style="2" customWidth="1"/>
    <col min="7" max="7" width="24.19921875" style="2" bestFit="1" customWidth="1"/>
    <col min="8" max="8" width="26.46484375" style="2" bestFit="1" customWidth="1"/>
    <col min="9" max="9" width="16.9296875" style="2" customWidth="1"/>
    <col min="10" max="10" width="19.59765625" style="2" bestFit="1" customWidth="1"/>
    <col min="11" max="11" width="19.59765625" style="2" customWidth="1"/>
    <col min="12" max="12" width="6.9296875" style="2" bestFit="1" customWidth="1"/>
    <col min="13" max="13" width="10.06640625" style="2" customWidth="1"/>
    <col min="14" max="14" width="9.1328125" style="2" bestFit="1" customWidth="1"/>
    <col min="15" max="15" width="9.6640625" style="2" bestFit="1" customWidth="1"/>
    <col min="16" max="16" width="8.9296875" style="2" bestFit="1" customWidth="1"/>
    <col min="17" max="17" width="8.796875" style="2" bestFit="1" customWidth="1"/>
    <col min="18" max="19" width="9.1328125" style="2" bestFit="1" customWidth="1"/>
    <col min="20" max="20" width="9.1328125" style="27" bestFit="1" customWidth="1"/>
    <col min="21" max="21" width="9.1328125" style="2" bestFit="1" customWidth="1"/>
    <col min="22" max="16384" width="9.06640625" style="2"/>
  </cols>
  <sheetData>
    <row r="3" spans="2:21" x14ac:dyDescent="0.4">
      <c r="G3" s="43"/>
      <c r="H3" s="43" t="s">
        <v>48</v>
      </c>
    </row>
    <row r="4" spans="2:21" x14ac:dyDescent="0.4">
      <c r="E4" s="2" t="s">
        <v>73</v>
      </c>
      <c r="G4" s="43" t="s">
        <v>74</v>
      </c>
      <c r="H4" s="43">
        <v>6.4843999999999999</v>
      </c>
    </row>
    <row r="5" spans="2:21" x14ac:dyDescent="0.4">
      <c r="G5" s="43" t="s">
        <v>75</v>
      </c>
      <c r="H5" s="43">
        <v>775.71</v>
      </c>
    </row>
    <row r="6" spans="2:21" x14ac:dyDescent="0.4">
      <c r="B6" s="2" t="s">
        <v>19</v>
      </c>
      <c r="C6" s="2" t="s">
        <v>18</v>
      </c>
      <c r="D6" s="2" t="s">
        <v>17</v>
      </c>
      <c r="E6" s="26" t="s">
        <v>20</v>
      </c>
      <c r="G6" s="37" t="s">
        <v>68</v>
      </c>
      <c r="H6" s="37" t="s">
        <v>67</v>
      </c>
      <c r="I6" s="37" t="s">
        <v>66</v>
      </c>
      <c r="J6" s="37" t="s">
        <v>69</v>
      </c>
      <c r="L6" s="5" t="s">
        <v>23</v>
      </c>
      <c r="M6" s="5" t="s">
        <v>33</v>
      </c>
      <c r="N6" s="5" t="s">
        <v>24</v>
      </c>
      <c r="O6" s="5" t="s">
        <v>25</v>
      </c>
      <c r="P6" s="5" t="s">
        <v>26</v>
      </c>
      <c r="Q6" s="5" t="s">
        <v>36</v>
      </c>
      <c r="R6" s="5" t="s">
        <v>30</v>
      </c>
      <c r="S6" s="5" t="s">
        <v>28</v>
      </c>
      <c r="T6" s="28" t="s">
        <v>31</v>
      </c>
      <c r="U6" s="5" t="s">
        <v>34</v>
      </c>
    </row>
    <row r="7" spans="2:21" x14ac:dyDescent="0.4">
      <c r="D7" s="2">
        <v>0</v>
      </c>
      <c r="G7" s="32"/>
      <c r="H7" s="32"/>
      <c r="I7" s="32"/>
      <c r="J7" s="32"/>
    </row>
    <row r="8" spans="2:21" x14ac:dyDescent="0.4">
      <c r="C8" s="26" t="s">
        <v>0</v>
      </c>
      <c r="D8" s="2">
        <v>1</v>
      </c>
      <c r="E8" s="2">
        <v>779</v>
      </c>
      <c r="F8" s="24"/>
      <c r="G8" s="35"/>
      <c r="H8" s="35">
        <f>$H$4*D8+$H$5</f>
        <v>782.19440000000009</v>
      </c>
      <c r="I8" s="36">
        <f>E8/H8</f>
        <v>0.99591610474327086</v>
      </c>
      <c r="J8" s="38">
        <f>(I8+I20+I32+I44+I56)/5</f>
        <v>0.92127399982759661</v>
      </c>
      <c r="K8" s="25"/>
      <c r="L8" s="41">
        <f>($H$5+D8*$H$4)*J8</f>
        <v>720.61536353074712</v>
      </c>
      <c r="M8" s="8">
        <f>E8-L8</f>
        <v>58.384636469252882</v>
      </c>
      <c r="N8" s="9">
        <f>ABS(E8-L8)</f>
        <v>58.384636469252882</v>
      </c>
      <c r="O8" s="9">
        <f t="shared" ref="O8:O67" si="0">N8^2</f>
        <v>3408.7657756468138</v>
      </c>
      <c r="P8" s="9">
        <f>(N8/E8)</f>
        <v>7.4948185454753374E-2</v>
      </c>
      <c r="Q8" s="9">
        <f>SUM($M8:M$8)</f>
        <v>58.384636469252882</v>
      </c>
      <c r="R8" s="9">
        <f>SUM($O8:O$8)/D8</f>
        <v>3408.7657756468138</v>
      </c>
      <c r="S8" s="9">
        <f>SUM($N8:N$8)/D8</f>
        <v>58.384636469252882</v>
      </c>
      <c r="T8" s="27">
        <f>SUM($P8:P$8)/D8</f>
        <v>7.4948185454753374E-2</v>
      </c>
      <c r="U8" s="9">
        <f>SUM($M8:M$8)/S8</f>
        <v>1</v>
      </c>
    </row>
    <row r="9" spans="2:21" x14ac:dyDescent="0.4">
      <c r="C9" s="26" t="s">
        <v>1</v>
      </c>
      <c r="D9" s="2">
        <v>2</v>
      </c>
      <c r="E9" s="2">
        <v>802</v>
      </c>
      <c r="F9" s="24"/>
      <c r="G9" s="35"/>
      <c r="H9" s="35">
        <f t="shared" ref="H9:H67" si="1">$H$4*D9+$H$5</f>
        <v>788.67880000000002</v>
      </c>
      <c r="I9" s="36">
        <f>E9/H9</f>
        <v>1.0168905262826895</v>
      </c>
      <c r="J9" s="39">
        <f>(I9+I21+I33+I45+I57)/5</f>
        <v>0.90979823318240771</v>
      </c>
      <c r="K9" s="25"/>
      <c r="L9" s="41">
        <f t="shared" ref="L9:L72" si="2">($H$5+D9*$H$4)*J9</f>
        <v>717.53857878842155</v>
      </c>
      <c r="M9" s="8">
        <f>E9-L9</f>
        <v>84.461421211578454</v>
      </c>
      <c r="N9" s="9">
        <f>ABS(E9-L9)</f>
        <v>84.461421211578454</v>
      </c>
      <c r="O9" s="9">
        <f t="shared" si="0"/>
        <v>7133.7316730796747</v>
      </c>
      <c r="P9" s="9">
        <f>(N9/E9)</f>
        <v>0.10531349278251678</v>
      </c>
      <c r="Q9" s="9">
        <f>SUM($M$8:M9)</f>
        <v>142.84605768083134</v>
      </c>
      <c r="R9" s="9">
        <f>SUM($O$8:O9)/D9</f>
        <v>5271.248724363244</v>
      </c>
      <c r="S9" s="9">
        <f>SUM($N$8:N9)/D9</f>
        <v>71.423028840415668</v>
      </c>
      <c r="T9" s="27">
        <f>SUM($P$8:P9)/D9</f>
        <v>9.0130839118635078E-2</v>
      </c>
      <c r="U9" s="9">
        <f>SUM($M$8:M9)/S9</f>
        <v>2</v>
      </c>
    </row>
    <row r="10" spans="2:21" x14ac:dyDescent="0.4">
      <c r="C10" s="26" t="s">
        <v>2</v>
      </c>
      <c r="D10" s="2">
        <v>3</v>
      </c>
      <c r="E10" s="2">
        <v>818</v>
      </c>
      <c r="F10" s="24"/>
      <c r="G10" s="35"/>
      <c r="H10" s="35">
        <f t="shared" si="1"/>
        <v>795.16320000000007</v>
      </c>
      <c r="I10" s="36">
        <f>E10/H10</f>
        <v>1.028719638937013</v>
      </c>
      <c r="J10" s="39">
        <f>(I10+I22+I34+I46+I58)/5</f>
        <v>0.97724571096666257</v>
      </c>
      <c r="K10" s="25"/>
      <c r="L10" s="41">
        <f t="shared" si="2"/>
        <v>777.06982671852654</v>
      </c>
      <c r="M10" s="8">
        <f>E10-L10</f>
        <v>40.930173281473458</v>
      </c>
      <c r="N10" s="9">
        <f>ABS(E10-L10)</f>
        <v>40.930173281473458</v>
      </c>
      <c r="O10" s="9">
        <f t="shared" si="0"/>
        <v>1675.2790848514437</v>
      </c>
      <c r="P10" s="9">
        <f>(N10/E10)</f>
        <v>5.0036886652168044E-2</v>
      </c>
      <c r="Q10" s="9">
        <f>SUM($M$8:M10)</f>
        <v>183.77623096230479</v>
      </c>
      <c r="R10" s="9">
        <f>SUM($O$8:O10)/D10</f>
        <v>4072.5921778593106</v>
      </c>
      <c r="S10" s="9">
        <f>SUM($N$8:N10)/D10</f>
        <v>61.2587436541016</v>
      </c>
      <c r="T10" s="27">
        <f>SUM($P$8:P10)/D10</f>
        <v>7.6766188296479396E-2</v>
      </c>
      <c r="U10" s="9">
        <f>SUM($M$8:M10)/S10</f>
        <v>3</v>
      </c>
    </row>
    <row r="11" spans="2:21" x14ac:dyDescent="0.4">
      <c r="C11" s="26" t="s">
        <v>3</v>
      </c>
      <c r="D11" s="2">
        <v>4</v>
      </c>
      <c r="E11" s="2">
        <v>888</v>
      </c>
      <c r="F11" s="24"/>
      <c r="G11" s="35"/>
      <c r="H11" s="35">
        <f t="shared" si="1"/>
        <v>801.64760000000001</v>
      </c>
      <c r="I11" s="36">
        <f t="shared" ref="I11:I67" si="3">E11/H11</f>
        <v>1.1077186534332542</v>
      </c>
      <c r="J11" s="39">
        <f t="shared" ref="J11:J19" si="4">(I11+I23+I35+I47+I59)/5</f>
        <v>1.0960756782989705</v>
      </c>
      <c r="K11" s="25"/>
      <c r="L11" s="41">
        <f t="shared" si="2"/>
        <v>878.66643692674177</v>
      </c>
      <c r="M11" s="8">
        <f>E11-L11</f>
        <v>9.3335630732582331</v>
      </c>
      <c r="N11" s="9">
        <f>ABS(E11-L11)</f>
        <v>9.3335630732582331</v>
      </c>
      <c r="O11" s="9">
        <f t="shared" si="0"/>
        <v>87.115399642489677</v>
      </c>
      <c r="P11" s="9">
        <f>(N11/E11)</f>
        <v>1.0510769226642154E-2</v>
      </c>
      <c r="Q11" s="9">
        <f>SUM($M$8:M11)</f>
        <v>193.10979403556303</v>
      </c>
      <c r="R11" s="9">
        <f>SUM($O$8:O11)/D11</f>
        <v>3076.2229833051051</v>
      </c>
      <c r="S11" s="9">
        <f>SUM($N$8:N11)/D11</f>
        <v>48.277448508890757</v>
      </c>
      <c r="T11" s="27">
        <f>SUM($P$8:P11)/D11</f>
        <v>6.0202333529020088E-2</v>
      </c>
      <c r="U11" s="9">
        <f>SUM($M$8:M11)/S11</f>
        <v>4</v>
      </c>
    </row>
    <row r="12" spans="2:21" x14ac:dyDescent="0.4">
      <c r="C12" s="26" t="s">
        <v>4</v>
      </c>
      <c r="D12" s="2">
        <v>5</v>
      </c>
      <c r="E12" s="2">
        <v>898</v>
      </c>
      <c r="F12" s="24"/>
      <c r="G12" s="35"/>
      <c r="H12" s="35">
        <f t="shared" si="1"/>
        <v>808.13200000000006</v>
      </c>
      <c r="I12" s="36">
        <f t="shared" si="3"/>
        <v>1.1112046051882611</v>
      </c>
      <c r="J12" s="39">
        <f t="shared" si="4"/>
        <v>1.1593580649942088</v>
      </c>
      <c r="K12" s="25"/>
      <c r="L12" s="41">
        <f t="shared" si="2"/>
        <v>936.91435177990002</v>
      </c>
      <c r="M12" s="8">
        <f>E12-L12</f>
        <v>-38.914351779900016</v>
      </c>
      <c r="N12" s="9">
        <f>ABS(E12-L12)</f>
        <v>38.914351779900016</v>
      </c>
      <c r="O12" s="9">
        <f t="shared" si="0"/>
        <v>1514.3267744498075</v>
      </c>
      <c r="P12" s="9">
        <f>(N12/E12)</f>
        <v>4.3334467460913156E-2</v>
      </c>
      <c r="Q12" s="9">
        <f>SUM($M$8:M12)</f>
        <v>154.19544225566301</v>
      </c>
      <c r="R12" s="9">
        <f>SUM($O$8:O12)/D12</f>
        <v>2763.8437415340459</v>
      </c>
      <c r="S12" s="9">
        <f>SUM($N$8:N12)/D12</f>
        <v>46.404829163092607</v>
      </c>
      <c r="T12" s="27">
        <f>SUM($P$8:P12)/D12</f>
        <v>5.6828760315398699E-2</v>
      </c>
      <c r="U12" s="9">
        <f>SUM($M$8:M12)/S12</f>
        <v>3.3228318051497121</v>
      </c>
    </row>
    <row r="13" spans="2:21" x14ac:dyDescent="0.4">
      <c r="B13" s="2">
        <v>2006</v>
      </c>
      <c r="C13" s="26" t="s">
        <v>5</v>
      </c>
      <c r="D13" s="2">
        <v>6</v>
      </c>
      <c r="E13" s="2">
        <v>902</v>
      </c>
      <c r="F13" s="24"/>
      <c r="G13" s="35"/>
      <c r="H13" s="35">
        <f t="shared" si="1"/>
        <v>814.6164</v>
      </c>
      <c r="I13" s="36">
        <f t="shared" si="3"/>
        <v>1.1072696302210463</v>
      </c>
      <c r="J13" s="39">
        <f t="shared" si="4"/>
        <v>1.2120757135484896</v>
      </c>
      <c r="K13" s="25"/>
      <c r="L13" s="41">
        <f t="shared" si="2"/>
        <v>987.37675429830188</v>
      </c>
      <c r="M13" s="8">
        <f>E13-L13</f>
        <v>-85.376754298301876</v>
      </c>
      <c r="N13" s="9">
        <f>ABS(E13-L13)</f>
        <v>85.376754298301876</v>
      </c>
      <c r="O13" s="9">
        <f t="shared" si="0"/>
        <v>7289.1901745126079</v>
      </c>
      <c r="P13" s="9">
        <f>(N13/E13)</f>
        <v>9.4652720951554192E-2</v>
      </c>
      <c r="Q13" s="9">
        <f>SUM($M$8:M13)</f>
        <v>68.818687957361135</v>
      </c>
      <c r="R13" s="9">
        <f>SUM($O$8:O13)/D13</f>
        <v>3518.068147030473</v>
      </c>
      <c r="S13" s="9">
        <f>SUM($N$8:N13)/D13</f>
        <v>52.900150018960822</v>
      </c>
      <c r="T13" s="27">
        <f>SUM($P$8:P13)/D13</f>
        <v>6.313275375475795E-2</v>
      </c>
      <c r="U13" s="9">
        <f>SUM($M$8:M13)/S13</f>
        <v>1.3009166879998391</v>
      </c>
    </row>
    <row r="14" spans="2:21" x14ac:dyDescent="0.4">
      <c r="C14" s="26" t="s">
        <v>6</v>
      </c>
      <c r="D14" s="2">
        <v>7</v>
      </c>
      <c r="E14" s="2">
        <v>916</v>
      </c>
      <c r="F14" s="24"/>
      <c r="G14" s="35">
        <f>(E8+E20+2*SUM(E9:E19))/24</f>
        <v>803.91666666666663</v>
      </c>
      <c r="H14" s="35">
        <f t="shared" si="1"/>
        <v>821.10080000000005</v>
      </c>
      <c r="I14" s="36">
        <f t="shared" si="3"/>
        <v>1.1155755785404178</v>
      </c>
      <c r="J14" s="39">
        <f t="shared" si="4"/>
        <v>1.1599534083803829</v>
      </c>
      <c r="K14" s="25"/>
      <c r="L14" s="41">
        <f t="shared" si="2"/>
        <v>952.4386715838591</v>
      </c>
      <c r="M14" s="8">
        <f>E14-L14</f>
        <v>-36.438671583859104</v>
      </c>
      <c r="N14" s="9">
        <f>ABS(E14-L14)</f>
        <v>36.438671583859104</v>
      </c>
      <c r="O14" s="9">
        <f t="shared" si="0"/>
        <v>1327.776786796341</v>
      </c>
      <c r="P14" s="9">
        <f>(N14/E14)</f>
        <v>3.9780209152684612E-2</v>
      </c>
      <c r="Q14" s="9">
        <f>SUM($M$8:M14)</f>
        <v>32.380016373502031</v>
      </c>
      <c r="R14" s="9">
        <f>SUM($O$8:O14)/D14</f>
        <v>3205.1693812827398</v>
      </c>
      <c r="S14" s="9">
        <f>SUM($N$8:N14)/D14</f>
        <v>50.548510242517715</v>
      </c>
      <c r="T14" s="27">
        <f>SUM($P$8:P14)/D14</f>
        <v>5.9796675954461753E-2</v>
      </c>
      <c r="U14" s="9">
        <f>SUM($M$8:M14)/S14</f>
        <v>0.64057310924004884</v>
      </c>
    </row>
    <row r="15" spans="2:21" x14ac:dyDescent="0.4">
      <c r="C15" s="26" t="s">
        <v>7</v>
      </c>
      <c r="D15" s="2">
        <v>8</v>
      </c>
      <c r="E15" s="2">
        <v>708</v>
      </c>
      <c r="F15" s="24"/>
      <c r="G15" s="35">
        <f t="shared" ref="G15:G60" si="5">(E9+E21+2*SUM(E10:E20))/24</f>
        <v>804.04166666666663</v>
      </c>
      <c r="H15" s="35">
        <f t="shared" si="1"/>
        <v>827.58519999999999</v>
      </c>
      <c r="I15" s="36">
        <f t="shared" si="3"/>
        <v>0.85550104085959977</v>
      </c>
      <c r="J15" s="39">
        <f t="shared" si="4"/>
        <v>0.96445360551931958</v>
      </c>
      <c r="K15" s="25"/>
      <c r="L15" s="41">
        <f t="shared" si="2"/>
        <v>798.16753001442714</v>
      </c>
      <c r="M15" s="8">
        <f>E15-L15</f>
        <v>-90.167530014427143</v>
      </c>
      <c r="N15" s="9">
        <f>ABS(E15-L15)</f>
        <v>90.167530014427143</v>
      </c>
      <c r="O15" s="9">
        <f t="shared" si="0"/>
        <v>8130.18346890262</v>
      </c>
      <c r="P15" s="9">
        <f>(N15/E15)</f>
        <v>0.12735526838195924</v>
      </c>
      <c r="Q15" s="9">
        <f>SUM($M$8:M15)</f>
        <v>-57.787513640925113</v>
      </c>
      <c r="R15" s="9">
        <f>SUM($O$8:O15)/D15</f>
        <v>3820.7961422352246</v>
      </c>
      <c r="S15" s="9">
        <f>SUM($N$8:N15)/D15</f>
        <v>55.500887714006396</v>
      </c>
      <c r="T15" s="27">
        <f>SUM($P$8:P15)/D15</f>
        <v>6.8241500007898942E-2</v>
      </c>
      <c r="U15" s="9">
        <f>SUM($M$8:M15)/S15</f>
        <v>-1.0411998081670621</v>
      </c>
    </row>
    <row r="16" spans="2:21" x14ac:dyDescent="0.4">
      <c r="C16" s="26" t="s">
        <v>8</v>
      </c>
      <c r="D16" s="2">
        <v>9</v>
      </c>
      <c r="E16" s="2">
        <v>695</v>
      </c>
      <c r="F16" s="24"/>
      <c r="G16" s="35">
        <f t="shared" si="5"/>
        <v>803.625</v>
      </c>
      <c r="H16" s="35">
        <f t="shared" si="1"/>
        <v>834.06960000000004</v>
      </c>
      <c r="I16" s="36">
        <f t="shared" si="3"/>
        <v>0.83326379477204293</v>
      </c>
      <c r="J16" s="39">
        <f t="shared" si="4"/>
        <v>0.85166560502251687</v>
      </c>
      <c r="K16" s="25"/>
      <c r="L16" s="41">
        <f t="shared" si="2"/>
        <v>710.34839051488871</v>
      </c>
      <c r="M16" s="8">
        <f>E16-L16</f>
        <v>-15.348390514888706</v>
      </c>
      <c r="N16" s="9">
        <f>ABS(E16-L16)</f>
        <v>15.348390514888706</v>
      </c>
      <c r="O16" s="9">
        <f t="shared" si="0"/>
        <v>235.57309139752559</v>
      </c>
      <c r="P16" s="9">
        <f>(N16/E16)</f>
        <v>2.2084015129336269E-2</v>
      </c>
      <c r="Q16" s="9">
        <f>SUM($M$8:M16)</f>
        <v>-73.135904155813819</v>
      </c>
      <c r="R16" s="9">
        <f>SUM($O$8:O16)/D16</f>
        <v>3422.4380254754801</v>
      </c>
      <c r="S16" s="9">
        <f>SUM($N$8:N16)/D16</f>
        <v>51.039499136326654</v>
      </c>
      <c r="T16" s="27">
        <f>SUM($P$8:P16)/D16</f>
        <v>6.3112890576947522E-2</v>
      </c>
      <c r="U16" s="9">
        <f>SUM($M$8:M16)/S16</f>
        <v>-1.4329275442234963</v>
      </c>
    </row>
    <row r="17" spans="2:21" x14ac:dyDescent="0.4">
      <c r="C17" s="26" t="s">
        <v>9</v>
      </c>
      <c r="D17" s="2">
        <v>10</v>
      </c>
      <c r="E17" s="2">
        <v>708</v>
      </c>
      <c r="F17" s="24"/>
      <c r="G17" s="35">
        <f t="shared" si="5"/>
        <v>807.45833333333337</v>
      </c>
      <c r="H17" s="35">
        <f t="shared" si="1"/>
        <v>840.55400000000009</v>
      </c>
      <c r="I17" s="36">
        <f t="shared" si="3"/>
        <v>0.84230162488073335</v>
      </c>
      <c r="J17" s="39">
        <f t="shared" si="4"/>
        <v>0.92616781194379794</v>
      </c>
      <c r="K17" s="25"/>
      <c r="L17" s="41">
        <f t="shared" si="2"/>
        <v>778.49405900060719</v>
      </c>
      <c r="M17" s="8">
        <f>E17-L17</f>
        <v>-70.494059000607194</v>
      </c>
      <c r="N17" s="9">
        <f>ABS(E17-L17)</f>
        <v>70.494059000607194</v>
      </c>
      <c r="O17" s="9">
        <f t="shared" si="0"/>
        <v>4969.4123543810883</v>
      </c>
      <c r="P17" s="9">
        <f>(N17/E17)</f>
        <v>9.9567879944360449E-2</v>
      </c>
      <c r="Q17" s="9">
        <f>SUM($M$8:M17)</f>
        <v>-143.62996315642101</v>
      </c>
      <c r="R17" s="9">
        <f>SUM($O$8:O17)/D17</f>
        <v>3577.1354583660409</v>
      </c>
      <c r="S17" s="9">
        <f>SUM($N$8:N17)/D17</f>
        <v>52.984955122754705</v>
      </c>
      <c r="T17" s="27">
        <f>SUM($P$8:P17)/D17</f>
        <v>6.6758389513688815E-2</v>
      </c>
      <c r="U17" s="9">
        <f>SUM($M$8:M17)/S17</f>
        <v>-2.7107687988724609</v>
      </c>
    </row>
    <row r="18" spans="2:21" x14ac:dyDescent="0.4">
      <c r="C18" s="26" t="s">
        <v>10</v>
      </c>
      <c r="D18" s="2">
        <v>11</v>
      </c>
      <c r="E18" s="2">
        <v>716</v>
      </c>
      <c r="F18" s="24"/>
      <c r="G18" s="35">
        <f t="shared" si="5"/>
        <v>818.875</v>
      </c>
      <c r="H18" s="35">
        <f t="shared" si="1"/>
        <v>847.03840000000002</v>
      </c>
      <c r="I18" s="36">
        <f t="shared" si="3"/>
        <v>0.84529815885560788</v>
      </c>
      <c r="J18" s="39">
        <f t="shared" si="4"/>
        <v>0.92438912623662672</v>
      </c>
      <c r="K18" s="25"/>
      <c r="L18" s="41">
        <f t="shared" si="2"/>
        <v>782.99308646487032</v>
      </c>
      <c r="M18" s="8">
        <f>E18-L18</f>
        <v>-66.993086464870316</v>
      </c>
      <c r="N18" s="9">
        <f>ABS(E18-L18)</f>
        <v>66.993086464870316</v>
      </c>
      <c r="O18" s="9">
        <f t="shared" si="0"/>
        <v>4488.0736340895901</v>
      </c>
      <c r="P18" s="9">
        <f>(N18/E18)</f>
        <v>9.3565763219092615E-2</v>
      </c>
      <c r="Q18" s="9">
        <f>SUM($M$8:M18)</f>
        <v>-210.62304962129133</v>
      </c>
      <c r="R18" s="9">
        <f>SUM($O$8:O18)/D18</f>
        <v>3659.9480197954545</v>
      </c>
      <c r="S18" s="9">
        <f>SUM($N$8:N18)/D18</f>
        <v>54.258421608401584</v>
      </c>
      <c r="T18" s="27">
        <f>SUM($P$8:P18)/D18</f>
        <v>6.919542348690734E-2</v>
      </c>
      <c r="U18" s="9">
        <f>SUM($M$8:M18)/S18</f>
        <v>-3.8818499207628561</v>
      </c>
    </row>
    <row r="19" spans="2:21" x14ac:dyDescent="0.4">
      <c r="C19" s="26" t="s">
        <v>11</v>
      </c>
      <c r="D19" s="2">
        <v>12</v>
      </c>
      <c r="E19" s="2">
        <v>784</v>
      </c>
      <c r="F19" s="24"/>
      <c r="G19" s="35">
        <f t="shared" si="5"/>
        <v>837.91666666666663</v>
      </c>
      <c r="H19" s="35">
        <f t="shared" si="1"/>
        <v>853.52280000000007</v>
      </c>
      <c r="I19" s="36">
        <f t="shared" si="3"/>
        <v>0.91854605407143186</v>
      </c>
      <c r="J19" s="40">
        <f t="shared" si="4"/>
        <v>0.92044426195223539</v>
      </c>
      <c r="K19" s="25"/>
      <c r="L19" s="41">
        <f t="shared" si="2"/>
        <v>785.6201637054055</v>
      </c>
      <c r="M19" s="8">
        <f>E19-L19</f>
        <v>-1.6201637054055027</v>
      </c>
      <c r="N19" s="9">
        <f>ABS(E19-L19)</f>
        <v>1.6201637054055027</v>
      </c>
      <c r="O19" s="9">
        <f t="shared" si="0"/>
        <v>2.6249304323132887</v>
      </c>
      <c r="P19" s="9">
        <f>(N19/E19)</f>
        <v>2.066535338527427E-3</v>
      </c>
      <c r="Q19" s="9">
        <f>SUM($M$8:M19)</f>
        <v>-212.24321332669683</v>
      </c>
      <c r="R19" s="9">
        <f>SUM($O$8:O19)/D19</f>
        <v>3355.1710956818592</v>
      </c>
      <c r="S19" s="9">
        <f>SUM($N$8:N19)/D19</f>
        <v>49.871900116485243</v>
      </c>
      <c r="T19" s="27">
        <f>SUM($P$8:P19)/D19</f>
        <v>6.3601349474542351E-2</v>
      </c>
      <c r="U19" s="9">
        <f>SUM($M$8:M19)/S19</f>
        <v>-4.2557675330388998</v>
      </c>
    </row>
    <row r="20" spans="2:21" x14ac:dyDescent="0.4">
      <c r="C20" s="26" t="s">
        <v>0</v>
      </c>
      <c r="D20" s="2">
        <v>13</v>
      </c>
      <c r="E20" s="2">
        <v>845</v>
      </c>
      <c r="G20" s="35">
        <f t="shared" si="5"/>
        <v>853</v>
      </c>
      <c r="H20" s="35">
        <f t="shared" si="1"/>
        <v>860.00720000000001</v>
      </c>
      <c r="I20" s="36">
        <f t="shared" si="3"/>
        <v>0.98254991353560761</v>
      </c>
      <c r="J20" s="38">
        <f>J8</f>
        <v>0.92127399982759661</v>
      </c>
      <c r="K20" s="25"/>
      <c r="L20" s="41">
        <f t="shared" si="2"/>
        <v>792.30227302453181</v>
      </c>
      <c r="M20" s="8">
        <f>E20-L20</f>
        <v>52.697726975468186</v>
      </c>
      <c r="N20" s="9">
        <f>ABS(E20-L20)</f>
        <v>52.697726975468186</v>
      </c>
      <c r="O20" s="9">
        <f t="shared" si="0"/>
        <v>2777.0504283809873</v>
      </c>
      <c r="P20" s="9">
        <f>(N20/E20)</f>
        <v>6.2364173935465311E-2</v>
      </c>
      <c r="Q20" s="9">
        <f>SUM($M$8:M20)</f>
        <v>-159.54548635122865</v>
      </c>
      <c r="R20" s="9">
        <f>SUM($O$8:O20)/D20</f>
        <v>3310.7002751202535</v>
      </c>
      <c r="S20" s="9">
        <f>SUM($N$8:N20)/D20</f>
        <v>50.089271413330081</v>
      </c>
      <c r="T20" s="27">
        <f>SUM($P$8:P20)/D20</f>
        <v>6.3506182125382588E-2</v>
      </c>
      <c r="U20" s="9">
        <f>SUM($M$8:M20)/S20</f>
        <v>-3.1852227403086038</v>
      </c>
    </row>
    <row r="21" spans="2:21" x14ac:dyDescent="0.4">
      <c r="C21" s="26" t="s">
        <v>1</v>
      </c>
      <c r="D21" s="2">
        <v>14</v>
      </c>
      <c r="E21" s="2">
        <v>739</v>
      </c>
      <c r="G21" s="35">
        <f t="shared" si="5"/>
        <v>866.375</v>
      </c>
      <c r="H21" s="35">
        <f t="shared" si="1"/>
        <v>866.49160000000006</v>
      </c>
      <c r="I21" s="36">
        <f t="shared" si="3"/>
        <v>0.85286458633874807</v>
      </c>
      <c r="J21" s="39">
        <f t="shared" ref="J21:J79" si="6">J9</f>
        <v>0.90979823318240771</v>
      </c>
      <c r="K21" s="25"/>
      <c r="L21" s="41">
        <f t="shared" si="2"/>
        <v>788.33252674739765</v>
      </c>
      <c r="M21" s="8">
        <f>E21-L21</f>
        <v>-49.332526747397651</v>
      </c>
      <c r="N21" s="9">
        <f>ABS(E21-L21)</f>
        <v>49.332526747397651</v>
      </c>
      <c r="O21" s="9">
        <f t="shared" si="0"/>
        <v>2433.6981952827045</v>
      </c>
      <c r="P21" s="9">
        <f>(N21/E21)</f>
        <v>6.6755787208927803E-2</v>
      </c>
      <c r="Q21" s="9">
        <f>SUM($M$8:M21)</f>
        <v>-208.8780130986263</v>
      </c>
      <c r="R21" s="9">
        <f>SUM($O$8:O21)/D21</f>
        <v>3248.0572694175717</v>
      </c>
      <c r="S21" s="9">
        <f>SUM($N$8:N21)/D21</f>
        <v>50.035218222906337</v>
      </c>
      <c r="T21" s="27">
        <f>SUM($P$8:P21)/D21</f>
        <v>6.373829677420724E-2</v>
      </c>
      <c r="U21" s="9">
        <f>SUM($M$8:M21)/S21</f>
        <v>-4.1746198081534711</v>
      </c>
    </row>
    <row r="22" spans="2:21" x14ac:dyDescent="0.4">
      <c r="C22" s="26" t="s">
        <v>2</v>
      </c>
      <c r="D22" s="2">
        <v>15</v>
      </c>
      <c r="E22" s="2">
        <v>871</v>
      </c>
      <c r="G22" s="35">
        <f t="shared" si="5"/>
        <v>880.66666666666663</v>
      </c>
      <c r="H22" s="35">
        <f t="shared" si="1"/>
        <v>872.976</v>
      </c>
      <c r="I22" s="36">
        <f t="shared" si="3"/>
        <v>0.99773647843697877</v>
      </c>
      <c r="J22" s="39">
        <f t="shared" si="6"/>
        <v>0.97724571096666257</v>
      </c>
      <c r="K22" s="25"/>
      <c r="L22" s="41">
        <f t="shared" si="2"/>
        <v>853.11205177683325</v>
      </c>
      <c r="M22" s="8">
        <f>E22-L22</f>
        <v>17.887948223166745</v>
      </c>
      <c r="N22" s="9">
        <f>ABS(E22-L22)</f>
        <v>17.887948223166745</v>
      </c>
      <c r="O22" s="9">
        <f t="shared" si="0"/>
        <v>319.97869163469431</v>
      </c>
      <c r="P22" s="9">
        <f>(N22/E22)</f>
        <v>2.053725398756228E-2</v>
      </c>
      <c r="Q22" s="9">
        <f>SUM($M$8:M22)</f>
        <v>-190.99006487545955</v>
      </c>
      <c r="R22" s="9">
        <f>SUM($O$8:O22)/D22</f>
        <v>3052.8520308987131</v>
      </c>
      <c r="S22" s="9">
        <f>SUM($N$8:N22)/D22</f>
        <v>47.892066889590367</v>
      </c>
      <c r="T22" s="27">
        <f>SUM($P$8:P22)/D22</f>
        <v>6.0858227255097576E-2</v>
      </c>
      <c r="U22" s="9">
        <f>SUM($M$8:M22)/S22</f>
        <v>-3.9879269632643983</v>
      </c>
    </row>
    <row r="23" spans="2:21" x14ac:dyDescent="0.4">
      <c r="C23" s="26" t="s">
        <v>3</v>
      </c>
      <c r="D23" s="2">
        <v>16</v>
      </c>
      <c r="E23" s="2">
        <v>927</v>
      </c>
      <c r="G23" s="35">
        <f t="shared" si="5"/>
        <v>890.08333333333337</v>
      </c>
      <c r="H23" s="35">
        <f t="shared" si="1"/>
        <v>879.46040000000005</v>
      </c>
      <c r="I23" s="36">
        <f t="shared" si="3"/>
        <v>1.0540554185270876</v>
      </c>
      <c r="J23" s="39">
        <f t="shared" si="6"/>
        <v>1.0960756782989705</v>
      </c>
      <c r="K23" s="25"/>
      <c r="L23" s="41">
        <f t="shared" si="2"/>
        <v>963.95515446708396</v>
      </c>
      <c r="M23" s="8">
        <f>E23-L23</f>
        <v>-36.955154467083958</v>
      </c>
      <c r="N23" s="9">
        <f>ABS(E23-L23)</f>
        <v>36.955154467083958</v>
      </c>
      <c r="O23" s="9">
        <f t="shared" si="0"/>
        <v>1365.6834416860354</v>
      </c>
      <c r="P23" s="9">
        <f>(N23/E23)</f>
        <v>3.9865323049713006E-2</v>
      </c>
      <c r="Q23" s="9">
        <f>SUM($M$8:M23)</f>
        <v>-227.94521934254351</v>
      </c>
      <c r="R23" s="9">
        <f>SUM($O$8:O23)/D23</f>
        <v>2947.4039940729208</v>
      </c>
      <c r="S23" s="9">
        <f>SUM($N$8:N23)/D23</f>
        <v>47.208509863183714</v>
      </c>
      <c r="T23" s="27">
        <f>SUM($P$8:P23)/D23</f>
        <v>5.954617074226104E-2</v>
      </c>
      <c r="U23" s="9">
        <f>SUM($M$8:M23)/S23</f>
        <v>-4.8284773233291594</v>
      </c>
    </row>
    <row r="24" spans="2:21" x14ac:dyDescent="0.4">
      <c r="C24" s="26" t="s">
        <v>4</v>
      </c>
      <c r="D24" s="2">
        <v>17</v>
      </c>
      <c r="E24" s="2">
        <v>1133</v>
      </c>
      <c r="G24" s="35">
        <f t="shared" si="5"/>
        <v>894.20833333333337</v>
      </c>
      <c r="H24" s="35">
        <f t="shared" si="1"/>
        <v>885.94479999999999</v>
      </c>
      <c r="I24" s="36">
        <f t="shared" si="3"/>
        <v>1.2788607145727364</v>
      </c>
      <c r="J24" s="39">
        <f t="shared" si="6"/>
        <v>1.1593580649942088</v>
      </c>
      <c r="K24" s="25"/>
      <c r="L24" s="41">
        <f t="shared" si="2"/>
        <v>1027.1272490196814</v>
      </c>
      <c r="M24" s="8">
        <f>E24-L24</f>
        <v>105.87275098031864</v>
      </c>
      <c r="N24" s="9">
        <f>ABS(E24-L24)</f>
        <v>105.87275098031864</v>
      </c>
      <c r="O24" s="9">
        <f t="shared" si="0"/>
        <v>11209.039400140562</v>
      </c>
      <c r="P24" s="9">
        <f>(N24/E24)</f>
        <v>9.3444616928789623E-2</v>
      </c>
      <c r="Q24" s="9">
        <f>SUM($M$8:M24)</f>
        <v>-122.07246836222487</v>
      </c>
      <c r="R24" s="9">
        <f>SUM($O$8:O24)/D24</f>
        <v>3433.3825473710176</v>
      </c>
      <c r="S24" s="9">
        <f>SUM($N$8:N24)/D24</f>
        <v>50.65934757595636</v>
      </c>
      <c r="T24" s="27">
        <f>SUM($P$8:P24)/D24</f>
        <v>6.1540196988527432E-2</v>
      </c>
      <c r="U24" s="9">
        <f>SUM($M$8:M24)/S24</f>
        <v>-2.409673124573799</v>
      </c>
    </row>
    <row r="25" spans="2:21" x14ac:dyDescent="0.4">
      <c r="B25" s="2">
        <v>2007</v>
      </c>
      <c r="C25" s="26" t="s">
        <v>5</v>
      </c>
      <c r="D25" s="2">
        <v>18</v>
      </c>
      <c r="E25" s="2">
        <v>1124</v>
      </c>
      <c r="G25" s="35">
        <f t="shared" si="5"/>
        <v>897.16666666666663</v>
      </c>
      <c r="H25" s="35">
        <f t="shared" si="1"/>
        <v>892.42920000000004</v>
      </c>
      <c r="I25" s="36">
        <f t="shared" si="3"/>
        <v>1.2594836654829313</v>
      </c>
      <c r="J25" s="39">
        <f t="shared" si="6"/>
        <v>1.2120757135484896</v>
      </c>
      <c r="K25" s="25"/>
      <c r="L25" s="41">
        <f t="shared" si="2"/>
        <v>1081.6917593815078</v>
      </c>
      <c r="M25" s="8">
        <f>E25-L25</f>
        <v>42.308240618492164</v>
      </c>
      <c r="N25" s="9">
        <f>ABS(E25-L25)</f>
        <v>42.308240618492164</v>
      </c>
      <c r="O25" s="9">
        <f t="shared" si="0"/>
        <v>1789.9872242322301</v>
      </c>
      <c r="P25" s="9">
        <f>(N25/E25)</f>
        <v>3.7640783468409399E-2</v>
      </c>
      <c r="Q25" s="9">
        <f>SUM($M$8:M25)</f>
        <v>-79.764227743732704</v>
      </c>
      <c r="R25" s="9">
        <f>SUM($O$8:O25)/D25</f>
        <v>3342.0828071966407</v>
      </c>
      <c r="S25" s="9">
        <f>SUM($N$8:N25)/D25</f>
        <v>50.195397189430565</v>
      </c>
      <c r="T25" s="27">
        <f>SUM($P$8:P25)/D25</f>
        <v>6.0212451792965319E-2</v>
      </c>
      <c r="U25" s="9">
        <f>SUM($M$8:M25)/S25</f>
        <v>-1.5890745408929312</v>
      </c>
    </row>
    <row r="26" spans="2:21" x14ac:dyDescent="0.4">
      <c r="C26" s="26" t="s">
        <v>6</v>
      </c>
      <c r="D26" s="2">
        <v>19</v>
      </c>
      <c r="E26" s="2">
        <v>1056</v>
      </c>
      <c r="G26" s="35">
        <f t="shared" si="5"/>
        <v>899.16666666666663</v>
      </c>
      <c r="H26" s="35">
        <f t="shared" si="1"/>
        <v>898.91360000000009</v>
      </c>
      <c r="I26" s="36">
        <f t="shared" si="3"/>
        <v>1.1747513887875318</v>
      </c>
      <c r="J26" s="39">
        <f t="shared" si="6"/>
        <v>1.1599534083803829</v>
      </c>
      <c r="K26" s="25"/>
      <c r="L26" s="41">
        <f t="shared" si="2"/>
        <v>1042.6978941594803</v>
      </c>
      <c r="M26" s="8">
        <f>E26-L26</f>
        <v>13.302105840519744</v>
      </c>
      <c r="N26" s="9">
        <f>ABS(E26-L26)</f>
        <v>13.302105840519744</v>
      </c>
      <c r="O26" s="9">
        <f t="shared" si="0"/>
        <v>176.94601979238948</v>
      </c>
      <c r="P26" s="9">
        <f>(N26/E26)</f>
        <v>1.2596691136855818E-2</v>
      </c>
      <c r="Q26" s="9">
        <f>SUM($M$8:M26)</f>
        <v>-66.46212190321296</v>
      </c>
      <c r="R26" s="9">
        <f>SUM($O$8:O26)/D26</f>
        <v>3175.4966604911538</v>
      </c>
      <c r="S26" s="9">
        <f>SUM($N$8:N26)/D26</f>
        <v>48.253645013172104</v>
      </c>
      <c r="T26" s="27">
        <f>SUM($P$8:P26)/D26</f>
        <v>5.770635912685429E-2</v>
      </c>
      <c r="U26" s="9">
        <f>SUM($M$8:M26)/S26</f>
        <v>-1.3773492527884759</v>
      </c>
    </row>
    <row r="27" spans="2:21" x14ac:dyDescent="0.4">
      <c r="C27" s="26" t="s">
        <v>7</v>
      </c>
      <c r="D27" s="2">
        <v>20</v>
      </c>
      <c r="E27" s="2">
        <v>889</v>
      </c>
      <c r="G27" s="35">
        <f t="shared" si="5"/>
        <v>905.58333333333337</v>
      </c>
      <c r="H27" s="35">
        <f t="shared" si="1"/>
        <v>905.39800000000002</v>
      </c>
      <c r="I27" s="36">
        <f t="shared" si="3"/>
        <v>0.98188862798459897</v>
      </c>
      <c r="J27" s="39">
        <f t="shared" si="6"/>
        <v>0.96445360551931958</v>
      </c>
      <c r="K27" s="25"/>
      <c r="L27" s="41">
        <f t="shared" si="2"/>
        <v>873.21436552998091</v>
      </c>
      <c r="M27" s="8">
        <f>E27-L27</f>
        <v>15.78563447001909</v>
      </c>
      <c r="N27" s="9">
        <f>ABS(E27-L27)</f>
        <v>15.78563447001909</v>
      </c>
      <c r="O27" s="9">
        <f t="shared" si="0"/>
        <v>249.1862556210549</v>
      </c>
      <c r="P27" s="9">
        <f>(N27/E27)</f>
        <v>1.7756619201371306E-2</v>
      </c>
      <c r="Q27" s="9">
        <f>SUM($M$8:M27)</f>
        <v>-50.67648743319387</v>
      </c>
      <c r="R27" s="9">
        <f>SUM($O$8:O27)/D27</f>
        <v>3029.1811402476487</v>
      </c>
      <c r="S27" s="9">
        <f>SUM($N$8:N27)/D27</f>
        <v>46.630244486014455</v>
      </c>
      <c r="T27" s="27">
        <f>SUM($P$8:P27)/D27</f>
        <v>5.5708872130580143E-2</v>
      </c>
      <c r="U27" s="9">
        <f>SUM($M$8:M27)/S27</f>
        <v>-1.0867729301396432</v>
      </c>
    </row>
    <row r="28" spans="2:21" x14ac:dyDescent="0.4">
      <c r="C28" s="26" t="s">
        <v>8</v>
      </c>
      <c r="D28" s="2">
        <v>21</v>
      </c>
      <c r="E28" s="2">
        <v>857</v>
      </c>
      <c r="G28" s="35">
        <f t="shared" si="5"/>
        <v>914.25</v>
      </c>
      <c r="H28" s="35">
        <f t="shared" si="1"/>
        <v>911.88240000000008</v>
      </c>
      <c r="I28" s="36">
        <f t="shared" si="3"/>
        <v>0.93981416902004022</v>
      </c>
      <c r="J28" s="39">
        <f t="shared" si="6"/>
        <v>0.85166560502251687</v>
      </c>
      <c r="K28" s="25"/>
      <c r="L28" s="41">
        <f t="shared" si="2"/>
        <v>776.61887590538481</v>
      </c>
      <c r="M28" s="8">
        <f>E28-L28</f>
        <v>80.381124094615188</v>
      </c>
      <c r="N28" s="9">
        <f>ABS(E28-L28)</f>
        <v>80.381124094615188</v>
      </c>
      <c r="O28" s="9">
        <f t="shared" si="0"/>
        <v>6461.125110713926</v>
      </c>
      <c r="P28" s="9">
        <f>(N28/E28)</f>
        <v>9.3793610378780853E-2</v>
      </c>
      <c r="Q28" s="9">
        <f>SUM($M$8:M28)</f>
        <v>29.704636661421318</v>
      </c>
      <c r="R28" s="9">
        <f>SUM($O$8:O28)/D28</f>
        <v>3192.6070436031855</v>
      </c>
      <c r="S28" s="9">
        <f>SUM($N$8:N28)/D28</f>
        <v>48.237429229281155</v>
      </c>
      <c r="T28" s="27">
        <f>SUM($P$8:P28)/D28</f>
        <v>5.7522431094780183E-2</v>
      </c>
      <c r="U28" s="9">
        <f>SUM($M$8:M28)/S28</f>
        <v>0.61580057511418884</v>
      </c>
    </row>
    <row r="29" spans="2:21" x14ac:dyDescent="0.4">
      <c r="C29" s="26" t="s">
        <v>9</v>
      </c>
      <c r="D29" s="2">
        <v>22</v>
      </c>
      <c r="E29" s="2">
        <v>772</v>
      </c>
      <c r="G29" s="35">
        <f t="shared" si="5"/>
        <v>926.66666666666663</v>
      </c>
      <c r="H29" s="35">
        <f t="shared" si="1"/>
        <v>918.36680000000001</v>
      </c>
      <c r="I29" s="36">
        <f t="shared" si="3"/>
        <v>0.84062272285975492</v>
      </c>
      <c r="J29" s="39">
        <f t="shared" si="6"/>
        <v>0.92616781194379794</v>
      </c>
      <c r="K29" s="25"/>
      <c r="L29" s="41">
        <f t="shared" si="2"/>
        <v>850.56176971782747</v>
      </c>
      <c r="M29" s="8">
        <f>E29-L29</f>
        <v>-78.561769717827474</v>
      </c>
      <c r="N29" s="9">
        <f>ABS(E29-L29)</f>
        <v>78.561769717827474</v>
      </c>
      <c r="O29" s="9">
        <f t="shared" si="0"/>
        <v>6171.9516611969539</v>
      </c>
      <c r="P29" s="9">
        <f>(N29/E29)</f>
        <v>0.10176395041169362</v>
      </c>
      <c r="Q29" s="9">
        <f>SUM($M$8:M29)</f>
        <v>-48.857133056406155</v>
      </c>
      <c r="R29" s="9">
        <f>SUM($O$8:O29)/D29</f>
        <v>3328.0317989483574</v>
      </c>
      <c r="S29" s="9">
        <f>SUM($N$8:N29)/D29</f>
        <v>49.615808342396896</v>
      </c>
      <c r="T29" s="27">
        <f>SUM($P$8:P29)/D29</f>
        <v>5.9533409245548972E-2</v>
      </c>
      <c r="U29" s="9">
        <f>SUM($M$8:M29)/S29</f>
        <v>-0.9847090007935545</v>
      </c>
    </row>
    <row r="30" spans="2:21" x14ac:dyDescent="0.4">
      <c r="C30" s="26" t="s">
        <v>10</v>
      </c>
      <c r="D30" s="2">
        <v>23</v>
      </c>
      <c r="E30" s="2">
        <v>751</v>
      </c>
      <c r="G30" s="35">
        <f t="shared" si="5"/>
        <v>933.79166666666663</v>
      </c>
      <c r="H30" s="35">
        <f t="shared" si="1"/>
        <v>924.85120000000006</v>
      </c>
      <c r="I30" s="36">
        <f t="shared" si="3"/>
        <v>0.81202251778448242</v>
      </c>
      <c r="J30" s="39">
        <f t="shared" si="6"/>
        <v>0.92438912623662672</v>
      </c>
      <c r="K30" s="25"/>
      <c r="L30" s="41">
        <f t="shared" si="2"/>
        <v>854.9223926668958</v>
      </c>
      <c r="M30" s="8">
        <f>E30-L30</f>
        <v>-103.9223926668958</v>
      </c>
      <c r="N30" s="9">
        <f>ABS(E30-L30)</f>
        <v>103.9223926668958</v>
      </c>
      <c r="O30" s="9">
        <f t="shared" si="0"/>
        <v>10799.863697612478</v>
      </c>
      <c r="P30" s="9">
        <f>(N30/E30)</f>
        <v>0.1383786853087827</v>
      </c>
      <c r="Q30" s="9">
        <f>SUM($M$8:M30)</f>
        <v>-152.77952572330196</v>
      </c>
      <c r="R30" s="9">
        <f>SUM($O$8:O30)/D30</f>
        <v>3652.8940554120149</v>
      </c>
      <c r="S30" s="9">
        <f>SUM($N$8:N30)/D30</f>
        <v>51.976964182592504</v>
      </c>
      <c r="T30" s="27">
        <f>SUM($P$8:P30)/D30</f>
        <v>6.2961464726559141E-2</v>
      </c>
      <c r="U30" s="9">
        <f>SUM($M$8:M30)/S30</f>
        <v>-2.9393699329301928</v>
      </c>
    </row>
    <row r="31" spans="2:21" x14ac:dyDescent="0.4">
      <c r="C31" s="26" t="s">
        <v>11</v>
      </c>
      <c r="D31" s="2">
        <v>24</v>
      </c>
      <c r="E31" s="2">
        <v>820</v>
      </c>
      <c r="G31" s="35">
        <f t="shared" si="5"/>
        <v>936.33333333333337</v>
      </c>
      <c r="H31" s="35">
        <f t="shared" si="1"/>
        <v>931.3356</v>
      </c>
      <c r="I31" s="36">
        <f t="shared" si="3"/>
        <v>0.88045598171056705</v>
      </c>
      <c r="J31" s="40">
        <f t="shared" si="6"/>
        <v>0.92044426195223539</v>
      </c>
      <c r="K31" s="25"/>
      <c r="L31" s="41">
        <f t="shared" si="2"/>
        <v>857.24250897184231</v>
      </c>
      <c r="M31" s="8">
        <f>E31-L31</f>
        <v>-37.242508971842312</v>
      </c>
      <c r="N31" s="9">
        <f>ABS(E31-L31)</f>
        <v>37.242508971842312</v>
      </c>
      <c r="O31" s="9">
        <f t="shared" si="0"/>
        <v>1387.0044745177552</v>
      </c>
      <c r="P31" s="9">
        <f>(N31/E31)</f>
        <v>4.5417693868100378E-2</v>
      </c>
      <c r="Q31" s="9">
        <f>SUM($M$8:M31)</f>
        <v>-190.02203469514427</v>
      </c>
      <c r="R31" s="9">
        <f>SUM($O$8:O31)/D31</f>
        <v>3558.4819895414207</v>
      </c>
      <c r="S31" s="9">
        <f>SUM($N$8:N31)/D31</f>
        <v>51.363028548811236</v>
      </c>
      <c r="T31" s="27">
        <f>SUM($P$8:P31)/D31</f>
        <v>6.223047427412335E-2</v>
      </c>
      <c r="U31" s="9">
        <f>SUM($M$8:M31)/S31</f>
        <v>-3.6995878176179353</v>
      </c>
    </row>
    <row r="32" spans="2:21" x14ac:dyDescent="0.4">
      <c r="C32" s="26" t="s">
        <v>0</v>
      </c>
      <c r="D32" s="2">
        <v>25</v>
      </c>
      <c r="E32" s="2">
        <v>857</v>
      </c>
      <c r="G32" s="35">
        <f t="shared" si="5"/>
        <v>947.33333333333337</v>
      </c>
      <c r="H32" s="35">
        <f t="shared" si="1"/>
        <v>937.82</v>
      </c>
      <c r="I32" s="36">
        <f t="shared" si="3"/>
        <v>0.91382141562346719</v>
      </c>
      <c r="J32" s="38">
        <f>J20</f>
        <v>0.92127399982759661</v>
      </c>
      <c r="K32" s="25"/>
      <c r="L32" s="41">
        <f t="shared" si="2"/>
        <v>863.98918251831674</v>
      </c>
      <c r="M32" s="8">
        <f>E32-L32</f>
        <v>-6.9891825183167384</v>
      </c>
      <c r="N32" s="9">
        <f>ABS(E32-L32)</f>
        <v>6.9891825183167384</v>
      </c>
      <c r="O32" s="9">
        <f t="shared" si="0"/>
        <v>48.848672274344302</v>
      </c>
      <c r="P32" s="9">
        <f>(N32/E32)</f>
        <v>8.1554055056204649E-3</v>
      </c>
      <c r="Q32" s="9">
        <f>SUM($M$8:M32)</f>
        <v>-197.01121721346101</v>
      </c>
      <c r="R32" s="9">
        <f>SUM($O$8:O32)/D32</f>
        <v>3418.0966568507374</v>
      </c>
      <c r="S32" s="9">
        <f>SUM($N$8:N32)/D32</f>
        <v>49.58807470759146</v>
      </c>
      <c r="T32" s="27">
        <f>SUM($P$8:P32)/D32</f>
        <v>6.0067471523383237E-2</v>
      </c>
      <c r="U32" s="9">
        <f>SUM($M$8:M32)/S32</f>
        <v>-3.9729555619004597</v>
      </c>
    </row>
    <row r="33" spans="2:21" x14ac:dyDescent="0.4">
      <c r="C33" s="26" t="s">
        <v>1</v>
      </c>
      <c r="D33" s="2">
        <v>26</v>
      </c>
      <c r="E33" s="2">
        <v>881</v>
      </c>
      <c r="G33" s="35">
        <f t="shared" si="5"/>
        <v>954.625</v>
      </c>
      <c r="H33" s="35">
        <f t="shared" si="1"/>
        <v>944.30439999999999</v>
      </c>
      <c r="I33" s="36">
        <f t="shared" si="3"/>
        <v>0.93296187119322971</v>
      </c>
      <c r="J33" s="39">
        <f t="shared" ref="J33:J43" si="7">J21</f>
        <v>0.90979823318240771</v>
      </c>
      <c r="K33" s="25"/>
      <c r="L33" s="41">
        <f t="shared" si="2"/>
        <v>859.12647470637364</v>
      </c>
      <c r="M33" s="8">
        <f>E33-L33</f>
        <v>21.873525293626358</v>
      </c>
      <c r="N33" s="9">
        <f>ABS(E33-L33)</f>
        <v>21.873525293626358</v>
      </c>
      <c r="O33" s="9">
        <f t="shared" si="0"/>
        <v>478.45110877091201</v>
      </c>
      <c r="P33" s="9">
        <f>(N33/E33)</f>
        <v>2.4828065032493029E-2</v>
      </c>
      <c r="Q33" s="9">
        <f>SUM($M$8:M33)</f>
        <v>-175.13769191983465</v>
      </c>
      <c r="R33" s="9">
        <f>SUM($O$8:O33)/D33</f>
        <v>3305.0333665399748</v>
      </c>
      <c r="S33" s="9">
        <f>SUM($N$8:N33)/D33</f>
        <v>48.522130499362028</v>
      </c>
      <c r="T33" s="27">
        <f>SUM($P$8:P33)/D33</f>
        <v>5.8712109735272078E-2</v>
      </c>
      <c r="U33" s="9">
        <f>SUM($M$8:M33)/S33</f>
        <v>-3.6094394478852774</v>
      </c>
    </row>
    <row r="34" spans="2:21" x14ac:dyDescent="0.4">
      <c r="C34" s="26" t="s">
        <v>2</v>
      </c>
      <c r="D34" s="2">
        <v>27</v>
      </c>
      <c r="E34" s="2">
        <v>937</v>
      </c>
      <c r="G34" s="35">
        <f t="shared" si="5"/>
        <v>953.54166666666663</v>
      </c>
      <c r="H34" s="35">
        <f t="shared" si="1"/>
        <v>950.78880000000004</v>
      </c>
      <c r="I34" s="36">
        <f t="shared" si="3"/>
        <v>0.98549751532622176</v>
      </c>
      <c r="J34" s="39">
        <f t="shared" si="7"/>
        <v>0.97724571096666257</v>
      </c>
      <c r="K34" s="25"/>
      <c r="L34" s="41">
        <f t="shared" si="2"/>
        <v>929.15427683513997</v>
      </c>
      <c r="M34" s="8">
        <f>E34-L34</f>
        <v>7.8457231648600327</v>
      </c>
      <c r="N34" s="9">
        <f>ABS(E34-L34)</f>
        <v>7.8457231648600327</v>
      </c>
      <c r="O34" s="9">
        <f t="shared" si="0"/>
        <v>61.555371979621327</v>
      </c>
      <c r="P34" s="9">
        <f>(N34/E34)</f>
        <v>8.3732371023052636E-3</v>
      </c>
      <c r="Q34" s="9">
        <f>SUM($M$8:M34)</f>
        <v>-167.29196875497462</v>
      </c>
      <c r="R34" s="9">
        <f>SUM($O$8:O34)/D34</f>
        <v>3184.9045519266283</v>
      </c>
      <c r="S34" s="9">
        <f>SUM($N$8:N34)/D34</f>
        <v>47.015596894380465</v>
      </c>
      <c r="T34" s="27">
        <f>SUM($P$8:P34)/D34</f>
        <v>5.6847707045162198E-2</v>
      </c>
      <c r="U34" s="9">
        <f>SUM($M$8:M34)/S34</f>
        <v>-3.5582227985064714</v>
      </c>
    </row>
    <row r="35" spans="2:21" x14ac:dyDescent="0.4">
      <c r="C35" s="26" t="s">
        <v>3</v>
      </c>
      <c r="D35" s="2">
        <v>28</v>
      </c>
      <c r="E35" s="2">
        <v>1159</v>
      </c>
      <c r="G35" s="35">
        <f t="shared" si="5"/>
        <v>955.54166666666663</v>
      </c>
      <c r="H35" s="35">
        <f t="shared" si="1"/>
        <v>957.27320000000009</v>
      </c>
      <c r="I35" s="36">
        <f t="shared" si="3"/>
        <v>1.2107306461729002</v>
      </c>
      <c r="J35" s="39">
        <f t="shared" si="7"/>
        <v>1.0960756782989705</v>
      </c>
      <c r="K35" s="25"/>
      <c r="L35" s="41">
        <f t="shared" si="2"/>
        <v>1049.243872007426</v>
      </c>
      <c r="M35" s="8">
        <f>E35-L35</f>
        <v>109.75612799257397</v>
      </c>
      <c r="N35" s="9">
        <f>ABS(E35-L35)</f>
        <v>109.75612799257397</v>
      </c>
      <c r="O35" s="9">
        <f t="shared" si="0"/>
        <v>12046.407631922279</v>
      </c>
      <c r="P35" s="9">
        <f>(N35/E35)</f>
        <v>9.4698988777026719E-2</v>
      </c>
      <c r="Q35" s="9">
        <f>SUM($M$8:M35)</f>
        <v>-57.535840762400653</v>
      </c>
      <c r="R35" s="9">
        <f>SUM($O$8:O35)/D35</f>
        <v>3501.3868047836158</v>
      </c>
      <c r="S35" s="9">
        <f>SUM($N$8:N35)/D35</f>
        <v>49.256330147887375</v>
      </c>
      <c r="T35" s="27">
        <f>SUM($P$8:P35)/D35</f>
        <v>5.8199538535585925E-2</v>
      </c>
      <c r="U35" s="9">
        <f>SUM($M$8:M35)/S35</f>
        <v>-1.1680902858506683</v>
      </c>
    </row>
    <row r="36" spans="2:21" x14ac:dyDescent="0.4">
      <c r="C36" s="26" t="s">
        <v>4</v>
      </c>
      <c r="D36" s="2">
        <v>29</v>
      </c>
      <c r="E36" s="2">
        <v>1072</v>
      </c>
      <c r="G36" s="35">
        <f t="shared" si="5"/>
        <v>968.08333333333337</v>
      </c>
      <c r="H36" s="35">
        <f t="shared" si="1"/>
        <v>963.75760000000002</v>
      </c>
      <c r="I36" s="36">
        <f t="shared" si="3"/>
        <v>1.1123128886350675</v>
      </c>
      <c r="J36" s="39">
        <f t="shared" si="7"/>
        <v>1.1593580649942088</v>
      </c>
      <c r="K36" s="25"/>
      <c r="L36" s="41">
        <f t="shared" si="2"/>
        <v>1117.3401462594627</v>
      </c>
      <c r="M36" s="8">
        <f>E36-L36</f>
        <v>-45.340146259462699</v>
      </c>
      <c r="N36" s="9">
        <f>ABS(E36-L36)</f>
        <v>45.340146259462699</v>
      </c>
      <c r="O36" s="9">
        <f t="shared" si="0"/>
        <v>2055.7288628294696</v>
      </c>
      <c r="P36" s="9">
        <f>(N36/E36)</f>
        <v>4.2294912555468939E-2</v>
      </c>
      <c r="Q36" s="9">
        <f>SUM($M$8:M36)</f>
        <v>-102.87598702186335</v>
      </c>
      <c r="R36" s="9">
        <f>SUM($O$8:O36)/D36</f>
        <v>3451.5365309231279</v>
      </c>
      <c r="S36" s="9">
        <f>SUM($N$8:N36)/D36</f>
        <v>49.121289324148599</v>
      </c>
      <c r="T36" s="27">
        <f>SUM($P$8:P36)/D36</f>
        <v>5.765110315696121E-2</v>
      </c>
      <c r="U36" s="9">
        <f>SUM($M$8:M36)/S36</f>
        <v>-2.094325870458948</v>
      </c>
    </row>
    <row r="37" spans="2:21" x14ac:dyDescent="0.4">
      <c r="B37" s="2">
        <v>2008</v>
      </c>
      <c r="C37" s="26" t="s">
        <v>5</v>
      </c>
      <c r="D37" s="2">
        <v>30</v>
      </c>
      <c r="E37" s="2">
        <v>1246</v>
      </c>
      <c r="G37" s="35">
        <f t="shared" si="5"/>
        <v>983.25</v>
      </c>
      <c r="H37" s="35">
        <f t="shared" si="1"/>
        <v>970.24200000000008</v>
      </c>
      <c r="I37" s="36">
        <f t="shared" si="3"/>
        <v>1.2842156905184479</v>
      </c>
      <c r="J37" s="39">
        <f t="shared" si="7"/>
        <v>1.2120757135484896</v>
      </c>
      <c r="K37" s="25"/>
      <c r="L37" s="41">
        <f t="shared" si="2"/>
        <v>1176.0067644647138</v>
      </c>
      <c r="M37" s="8">
        <f>E37-L37</f>
        <v>69.993235535286203</v>
      </c>
      <c r="N37" s="9">
        <f>ABS(E37-L37)</f>
        <v>69.993235535286203</v>
      </c>
      <c r="O37" s="9">
        <f t="shared" si="0"/>
        <v>4899.0530206980511</v>
      </c>
      <c r="P37" s="9">
        <f>(N37/E37)</f>
        <v>5.6174346336505782E-2</v>
      </c>
      <c r="Q37" s="9">
        <f>SUM($M$8:M37)</f>
        <v>-32.882751486577149</v>
      </c>
      <c r="R37" s="9">
        <f>SUM($O$8:O37)/D37</f>
        <v>3499.7870805822918</v>
      </c>
      <c r="S37" s="9">
        <f>SUM($N$8:N37)/D37</f>
        <v>49.817020864519847</v>
      </c>
      <c r="T37" s="27">
        <f>SUM($P$8:P37)/D37</f>
        <v>5.7601877929612695E-2</v>
      </c>
      <c r="U37" s="9">
        <f>SUM($M$8:M37)/S37</f>
        <v>-0.66007061273301781</v>
      </c>
    </row>
    <row r="38" spans="2:21" x14ac:dyDescent="0.4">
      <c r="C38" s="26" t="s">
        <v>6</v>
      </c>
      <c r="D38" s="2">
        <v>31</v>
      </c>
      <c r="E38" s="2">
        <v>1198</v>
      </c>
      <c r="G38" s="35">
        <f t="shared" si="5"/>
        <v>992.83333333333337</v>
      </c>
      <c r="H38" s="35">
        <f t="shared" si="1"/>
        <v>976.72640000000001</v>
      </c>
      <c r="I38" s="36">
        <f t="shared" si="3"/>
        <v>1.2265461443450285</v>
      </c>
      <c r="J38" s="39">
        <f t="shared" si="7"/>
        <v>1.1599534083803829</v>
      </c>
      <c r="K38" s="25"/>
      <c r="L38" s="41">
        <f t="shared" si="2"/>
        <v>1132.9571167351012</v>
      </c>
      <c r="M38" s="8">
        <f>E38-L38</f>
        <v>65.042883264898819</v>
      </c>
      <c r="N38" s="9">
        <f>ABS(E38-L38)</f>
        <v>65.042883264898819</v>
      </c>
      <c r="O38" s="9">
        <f t="shared" si="0"/>
        <v>4230.5766634112551</v>
      </c>
      <c r="P38" s="9">
        <f>(N38/E38)</f>
        <v>5.4292890872202688E-2</v>
      </c>
      <c r="Q38" s="9">
        <f>SUM($M$8:M38)</f>
        <v>32.16013177832167</v>
      </c>
      <c r="R38" s="9">
        <f>SUM($O$8:O38)/D38</f>
        <v>3523.3609380929033</v>
      </c>
      <c r="S38" s="9">
        <f>SUM($N$8:N38)/D38</f>
        <v>50.308177716144975</v>
      </c>
      <c r="T38" s="27">
        <f>SUM($P$8:P38)/D38</f>
        <v>5.7495136411631724E-2</v>
      </c>
      <c r="U38" s="9">
        <f>SUM($M$8:M38)/S38</f>
        <v>0.63926250638175652</v>
      </c>
    </row>
    <row r="39" spans="2:21" x14ac:dyDescent="0.4">
      <c r="C39" s="26" t="s">
        <v>7</v>
      </c>
      <c r="D39" s="2">
        <v>32</v>
      </c>
      <c r="E39" s="2">
        <v>922</v>
      </c>
      <c r="G39" s="35">
        <f t="shared" si="5"/>
        <v>998.45833333333337</v>
      </c>
      <c r="H39" s="35">
        <f t="shared" si="1"/>
        <v>983.21080000000006</v>
      </c>
      <c r="I39" s="36">
        <f t="shared" si="3"/>
        <v>0.93774397107924357</v>
      </c>
      <c r="J39" s="39">
        <f t="shared" si="7"/>
        <v>0.96445360551931958</v>
      </c>
      <c r="K39" s="25"/>
      <c r="L39" s="41">
        <f t="shared" si="2"/>
        <v>948.26120104553468</v>
      </c>
      <c r="M39" s="8">
        <f>E39-L39</f>
        <v>-26.261201045534676</v>
      </c>
      <c r="N39" s="9">
        <f>ABS(E39-L39)</f>
        <v>26.261201045534676</v>
      </c>
      <c r="O39" s="9">
        <f t="shared" si="0"/>
        <v>689.65068035399156</v>
      </c>
      <c r="P39" s="9">
        <f>(N39/E39)</f>
        <v>2.8482864474549542E-2</v>
      </c>
      <c r="Q39" s="9">
        <f>SUM($M$8:M39)</f>
        <v>5.8989307327869938</v>
      </c>
      <c r="R39" s="9">
        <f>SUM($O$8:O39)/D39</f>
        <v>3434.8074925385627</v>
      </c>
      <c r="S39" s="9">
        <f>SUM($N$8:N39)/D39</f>
        <v>49.556709695188403</v>
      </c>
      <c r="T39" s="27">
        <f>SUM($P$8:P39)/D39</f>
        <v>5.6588502913597911E-2</v>
      </c>
      <c r="U39" s="9">
        <f>SUM($M$8:M39)/S39</f>
        <v>0.1190339465446742</v>
      </c>
    </row>
    <row r="40" spans="2:21" x14ac:dyDescent="0.4">
      <c r="C40" s="26" t="s">
        <v>8</v>
      </c>
      <c r="D40" s="2">
        <v>33</v>
      </c>
      <c r="E40" s="2">
        <v>798</v>
      </c>
      <c r="G40" s="35">
        <f t="shared" si="5"/>
        <v>1004.25</v>
      </c>
      <c r="H40" s="35">
        <f t="shared" si="1"/>
        <v>989.6952</v>
      </c>
      <c r="I40" s="36">
        <f t="shared" si="3"/>
        <v>0.80630885145244713</v>
      </c>
      <c r="J40" s="39">
        <f t="shared" si="7"/>
        <v>0.85166560502251687</v>
      </c>
      <c r="K40" s="25"/>
      <c r="L40" s="41">
        <f t="shared" si="2"/>
        <v>842.8893612958808</v>
      </c>
      <c r="M40" s="8">
        <f>E40-L40</f>
        <v>-44.889361295880803</v>
      </c>
      <c r="N40" s="9">
        <f>ABS(E40-L40)</f>
        <v>44.889361295880803</v>
      </c>
      <c r="O40" s="9">
        <f t="shared" si="0"/>
        <v>2015.0547575521216</v>
      </c>
      <c r="P40" s="9">
        <f>(N40/E40)</f>
        <v>5.6252332450978451E-2</v>
      </c>
      <c r="Q40" s="9">
        <f>SUM($M$8:M40)</f>
        <v>-38.99043056309381</v>
      </c>
      <c r="R40" s="9">
        <f>SUM($O$8:O40)/D40</f>
        <v>3391.7846823874584</v>
      </c>
      <c r="S40" s="9">
        <f>SUM($N$8:N40)/D40</f>
        <v>49.415274895209386</v>
      </c>
      <c r="T40" s="27">
        <f>SUM($P$8:P40)/D40</f>
        <v>5.6578315929882168E-2</v>
      </c>
      <c r="U40" s="9">
        <f>SUM($M$8:M40)/S40</f>
        <v>-0.78903599435149108</v>
      </c>
    </row>
    <row r="41" spans="2:21" x14ac:dyDescent="0.4">
      <c r="C41" s="26" t="s">
        <v>9</v>
      </c>
      <c r="D41" s="2">
        <v>34</v>
      </c>
      <c r="E41" s="2">
        <v>879</v>
      </c>
      <c r="G41" s="35">
        <f t="shared" si="5"/>
        <v>1006.2083333333334</v>
      </c>
      <c r="H41" s="35">
        <f t="shared" si="1"/>
        <v>996.17960000000005</v>
      </c>
      <c r="I41" s="36">
        <f t="shared" si="3"/>
        <v>0.88237101020739628</v>
      </c>
      <c r="J41" s="39">
        <f t="shared" si="7"/>
        <v>0.92616781194379794</v>
      </c>
      <c r="K41" s="25"/>
      <c r="L41" s="41">
        <f t="shared" si="2"/>
        <v>922.62948043504787</v>
      </c>
      <c r="M41" s="8">
        <f>E41-L41</f>
        <v>-43.629480435047867</v>
      </c>
      <c r="N41" s="9">
        <f>ABS(E41-L41)</f>
        <v>43.629480435047867</v>
      </c>
      <c r="O41" s="9">
        <f t="shared" si="0"/>
        <v>1903.5315630322245</v>
      </c>
      <c r="P41" s="9">
        <f>(N41/E41)</f>
        <v>4.9635358856709749E-2</v>
      </c>
      <c r="Q41" s="9">
        <f>SUM($M$8:M41)</f>
        <v>-82.619910998141677</v>
      </c>
      <c r="R41" s="9">
        <f>SUM($O$8:O41)/D41</f>
        <v>3348.0125318181867</v>
      </c>
      <c r="S41" s="9">
        <f>SUM($N$8:N41)/D41</f>
        <v>49.245104469910515</v>
      </c>
      <c r="T41" s="27">
        <f>SUM($P$8:P41)/D41</f>
        <v>5.6374111310082985E-2</v>
      </c>
      <c r="U41" s="9">
        <f>SUM($M$8:M41)/S41</f>
        <v>-1.6777284135649191</v>
      </c>
    </row>
    <row r="42" spans="2:21" x14ac:dyDescent="0.4">
      <c r="C42" s="26" t="s">
        <v>10</v>
      </c>
      <c r="D42" s="2">
        <v>35</v>
      </c>
      <c r="E42" s="2">
        <v>945</v>
      </c>
      <c r="G42" s="35">
        <f t="shared" si="5"/>
        <v>1014</v>
      </c>
      <c r="H42" s="35">
        <f t="shared" si="1"/>
        <v>1002.664</v>
      </c>
      <c r="I42" s="36">
        <f t="shared" si="3"/>
        <v>0.94248920874789566</v>
      </c>
      <c r="J42" s="39">
        <f t="shared" si="7"/>
        <v>0.92438912623662672</v>
      </c>
      <c r="K42" s="25"/>
      <c r="L42" s="41">
        <f t="shared" si="2"/>
        <v>926.85169886892106</v>
      </c>
      <c r="M42" s="8">
        <f>E42-L42</f>
        <v>18.148301131078938</v>
      </c>
      <c r="N42" s="9">
        <f>ABS(E42-L42)</f>
        <v>18.148301131078938</v>
      </c>
      <c r="O42" s="9">
        <f t="shared" si="0"/>
        <v>329.36083394432109</v>
      </c>
      <c r="P42" s="9">
        <f>(N42/E42)</f>
        <v>1.9204551461459194E-2</v>
      </c>
      <c r="Q42" s="9">
        <f>SUM($M$8:M42)</f>
        <v>-64.471609867062739</v>
      </c>
      <c r="R42" s="9">
        <f>SUM($O$8:O42)/D42</f>
        <v>3261.7653404503621</v>
      </c>
      <c r="S42" s="9">
        <f>SUM($N$8:N42)/D42</f>
        <v>48.356624374515327</v>
      </c>
      <c r="T42" s="27">
        <f>SUM($P$8:P42)/D42</f>
        <v>5.5312123885836589E-2</v>
      </c>
      <c r="U42" s="9">
        <f>SUM($M$8:M42)/S42</f>
        <v>-1.3332529038366925</v>
      </c>
    </row>
    <row r="43" spans="2:21" x14ac:dyDescent="0.4">
      <c r="C43" s="26" t="s">
        <v>11</v>
      </c>
      <c r="D43" s="2">
        <v>36</v>
      </c>
      <c r="E43" s="2">
        <v>990</v>
      </c>
      <c r="G43" s="35">
        <f t="shared" si="5"/>
        <v>1027.0833333333333</v>
      </c>
      <c r="H43" s="35">
        <f t="shared" si="1"/>
        <v>1009.1484</v>
      </c>
      <c r="I43" s="36">
        <f t="shared" si="3"/>
        <v>0.98102518915949322</v>
      </c>
      <c r="J43" s="40">
        <f t="shared" si="7"/>
        <v>0.92044426195223539</v>
      </c>
      <c r="K43" s="25"/>
      <c r="L43" s="41">
        <f t="shared" si="2"/>
        <v>928.86485423827924</v>
      </c>
      <c r="M43" s="8">
        <f>E43-L43</f>
        <v>61.135145761720764</v>
      </c>
      <c r="N43" s="9">
        <f>ABS(E43-L43)</f>
        <v>61.135145761720764</v>
      </c>
      <c r="O43" s="9">
        <f t="shared" si="0"/>
        <v>3737.5060473068443</v>
      </c>
      <c r="P43" s="9">
        <f>(N43/E43)</f>
        <v>6.1752672486586634E-2</v>
      </c>
      <c r="Q43" s="9">
        <f>SUM($M$8:M43)</f>
        <v>-3.3364641053419746</v>
      </c>
      <c r="R43" s="9">
        <f>SUM($O$8:O43)/D43</f>
        <v>3274.9803600852642</v>
      </c>
      <c r="S43" s="9">
        <f>SUM($N$8:N43)/D43</f>
        <v>48.711583301937694</v>
      </c>
      <c r="T43" s="27">
        <f>SUM($P$8:P43)/D43</f>
        <v>5.5491028013635202E-2</v>
      </c>
      <c r="U43" s="9">
        <f>SUM($M$8:M43)/S43</f>
        <v>-6.8494265207126898E-2</v>
      </c>
    </row>
    <row r="44" spans="2:21" x14ac:dyDescent="0.4">
      <c r="C44" s="26" t="s">
        <v>0</v>
      </c>
      <c r="D44" s="2">
        <v>37</v>
      </c>
      <c r="E44" s="2">
        <v>917</v>
      </c>
      <c r="G44" s="35">
        <f t="shared" si="5"/>
        <v>1035.4166666666667</v>
      </c>
      <c r="H44" s="35">
        <f t="shared" si="1"/>
        <v>1015.6328000000001</v>
      </c>
      <c r="I44" s="36">
        <f t="shared" si="3"/>
        <v>0.90288537353263887</v>
      </c>
      <c r="J44" s="38">
        <f>J32</f>
        <v>0.92127399982759661</v>
      </c>
      <c r="K44" s="25"/>
      <c r="L44" s="41">
        <f t="shared" si="2"/>
        <v>935.67609201210155</v>
      </c>
      <c r="M44" s="8">
        <f>E44-L44</f>
        <v>-18.676092012101549</v>
      </c>
      <c r="N44" s="9">
        <f>ABS(E44-L44)</f>
        <v>18.676092012101549</v>
      </c>
      <c r="O44" s="9">
        <f t="shared" si="0"/>
        <v>348.79641284448326</v>
      </c>
      <c r="P44" s="9">
        <f>(N44/E44)</f>
        <v>2.036651255409111E-2</v>
      </c>
      <c r="Q44" s="9">
        <f>SUM($M$8:M44)</f>
        <v>-22.012556117443523</v>
      </c>
      <c r="R44" s="9">
        <f>SUM($O$8:O44)/D44</f>
        <v>3195.8943074571353</v>
      </c>
      <c r="S44" s="9">
        <f>SUM($N$8:N44)/D44</f>
        <v>47.899813267077256</v>
      </c>
      <c r="T44" s="27">
        <f>SUM($P$8:P44)/D44</f>
        <v>5.4541716784998875E-2</v>
      </c>
      <c r="U44" s="9">
        <f>SUM($M$8:M44)/S44</f>
        <v>-0.45955411130116669</v>
      </c>
    </row>
    <row r="45" spans="2:21" x14ac:dyDescent="0.4">
      <c r="C45" s="26" t="s">
        <v>1</v>
      </c>
      <c r="D45" s="2">
        <v>38</v>
      </c>
      <c r="E45" s="2">
        <v>956</v>
      </c>
      <c r="G45" s="35">
        <f t="shared" si="5"/>
        <v>1045.8333333333333</v>
      </c>
      <c r="H45" s="35">
        <f t="shared" si="1"/>
        <v>1022.1172</v>
      </c>
      <c r="I45" s="36">
        <f t="shared" si="3"/>
        <v>0.93531348459843933</v>
      </c>
      <c r="J45" s="39">
        <f t="shared" si="6"/>
        <v>0.90979823318240771</v>
      </c>
      <c r="K45" s="25"/>
      <c r="L45" s="41">
        <f t="shared" si="2"/>
        <v>929.92042266534963</v>
      </c>
      <c r="M45" s="8">
        <f>E45-L45</f>
        <v>26.079577334650367</v>
      </c>
      <c r="N45" s="9">
        <f>ABS(E45-L45)</f>
        <v>26.079577334650367</v>
      </c>
      <c r="O45" s="9">
        <f t="shared" si="0"/>
        <v>680.14435395400915</v>
      </c>
      <c r="P45" s="9">
        <f>(N45/E45)</f>
        <v>2.7279892609466911E-2</v>
      </c>
      <c r="Q45" s="9">
        <f>SUM($M$8:M45)</f>
        <v>4.0670212172068432</v>
      </c>
      <c r="R45" s="9">
        <f>SUM($O$8:O45)/D45</f>
        <v>3129.6903613123159</v>
      </c>
      <c r="S45" s="9">
        <f>SUM($N$8:N45)/D45</f>
        <v>47.325596532013392</v>
      </c>
      <c r="T45" s="27">
        <f>SUM($P$8:P45)/D45</f>
        <v>5.3824300359326976E-2</v>
      </c>
      <c r="U45" s="9">
        <f>SUM($M$8:M45)/S45</f>
        <v>8.5937030174690079E-2</v>
      </c>
    </row>
    <row r="46" spans="2:21" x14ac:dyDescent="0.4">
      <c r="C46" s="26" t="s">
        <v>2</v>
      </c>
      <c r="D46" s="2">
        <v>39</v>
      </c>
      <c r="E46" s="2">
        <v>1001</v>
      </c>
      <c r="G46" s="35">
        <f t="shared" si="5"/>
        <v>1055.7916666666667</v>
      </c>
      <c r="H46" s="35">
        <f t="shared" si="1"/>
        <v>1028.6016</v>
      </c>
      <c r="I46" s="36">
        <f t="shared" si="3"/>
        <v>0.97316589824476263</v>
      </c>
      <c r="J46" s="39">
        <f t="shared" si="6"/>
        <v>0.97724571096666257</v>
      </c>
      <c r="K46" s="25"/>
      <c r="L46" s="41">
        <f t="shared" si="2"/>
        <v>1005.1965018934467</v>
      </c>
      <c r="M46" s="8">
        <f>E46-L46</f>
        <v>-4.1965018934466798</v>
      </c>
      <c r="N46" s="9">
        <f>ABS(E46-L46)</f>
        <v>4.1965018934466798</v>
      </c>
      <c r="O46" s="9">
        <f t="shared" si="0"/>
        <v>17.610628141701568</v>
      </c>
      <c r="P46" s="9">
        <f>(N46/E46)</f>
        <v>4.1923095838628166E-3</v>
      </c>
      <c r="Q46" s="9">
        <f>SUM($M$8:M46)</f>
        <v>-0.12948067623983661</v>
      </c>
      <c r="R46" s="9">
        <f>SUM($O$8:O46)/D46</f>
        <v>3049.8934450771721</v>
      </c>
      <c r="S46" s="9">
        <f>SUM($N$8:N46)/D46</f>
        <v>46.219722310511678</v>
      </c>
      <c r="T46" s="27">
        <f>SUM($P$8:P46)/D46</f>
        <v>5.2551685211238153E-2</v>
      </c>
      <c r="U46" s="9">
        <f>SUM($M$8:M46)/S46</f>
        <v>-2.8014161437397694E-3</v>
      </c>
    </row>
    <row r="47" spans="2:21" x14ac:dyDescent="0.4">
      <c r="C47" s="26" t="s">
        <v>3</v>
      </c>
      <c r="D47" s="2">
        <v>40</v>
      </c>
      <c r="E47" s="2">
        <v>1142</v>
      </c>
      <c r="G47" s="35">
        <f t="shared" si="5"/>
        <v>1064.5</v>
      </c>
      <c r="H47" s="35">
        <f t="shared" si="1"/>
        <v>1035.086</v>
      </c>
      <c r="I47" s="36">
        <f t="shared" si="3"/>
        <v>1.1032899681765573</v>
      </c>
      <c r="J47" s="39">
        <f t="shared" si="6"/>
        <v>1.0960756782989705</v>
      </c>
      <c r="K47" s="25"/>
      <c r="L47" s="41">
        <f t="shared" si="2"/>
        <v>1134.5325895477681</v>
      </c>
      <c r="M47" s="8">
        <f>E47-L47</f>
        <v>7.4674104522318885</v>
      </c>
      <c r="N47" s="9">
        <f>ABS(E47-L47)</f>
        <v>7.4674104522318885</v>
      </c>
      <c r="O47" s="9">
        <f t="shared" si="0"/>
        <v>55.76221886210206</v>
      </c>
      <c r="P47" s="9">
        <f>(N47/E47)</f>
        <v>6.5388883119368553E-3</v>
      </c>
      <c r="Q47" s="9">
        <f>SUM($M$8:M47)</f>
        <v>7.3379297759920519</v>
      </c>
      <c r="R47" s="9">
        <f>SUM($O$8:O47)/D47</f>
        <v>2975.0401644217955</v>
      </c>
      <c r="S47" s="9">
        <f>SUM($N$8:N47)/D47</f>
        <v>45.250914514054685</v>
      </c>
      <c r="T47" s="27">
        <f>SUM($P$8:P47)/D47</f>
        <v>5.1401365288755621E-2</v>
      </c>
      <c r="U47" s="9">
        <f>SUM($M$8:M47)/S47</f>
        <v>0.16216091663104248</v>
      </c>
    </row>
    <row r="48" spans="2:21" x14ac:dyDescent="0.4">
      <c r="C48" s="26" t="s">
        <v>4</v>
      </c>
      <c r="D48" s="2">
        <v>41</v>
      </c>
      <c r="E48" s="2">
        <v>1276</v>
      </c>
      <c r="G48" s="35">
        <f t="shared" si="5"/>
        <v>1076.375</v>
      </c>
      <c r="H48" s="35">
        <f t="shared" si="1"/>
        <v>1041.5704000000001</v>
      </c>
      <c r="I48" s="36">
        <f t="shared" si="3"/>
        <v>1.2250732163663636</v>
      </c>
      <c r="J48" s="39">
        <f t="shared" si="6"/>
        <v>1.1593580649942088</v>
      </c>
      <c r="K48" s="25"/>
      <c r="L48" s="41">
        <f t="shared" si="2"/>
        <v>1207.553043499244</v>
      </c>
      <c r="M48" s="8">
        <f>E48-L48</f>
        <v>68.446956500755959</v>
      </c>
      <c r="N48" s="9">
        <f>ABS(E48-L48)</f>
        <v>68.446956500755959</v>
      </c>
      <c r="O48" s="9">
        <f t="shared" si="0"/>
        <v>4684.9858542163784</v>
      </c>
      <c r="P48" s="9">
        <f>(N48/E48)</f>
        <v>5.3641815439463919E-2</v>
      </c>
      <c r="Q48" s="9">
        <f>SUM($M$8:M48)</f>
        <v>75.784886276748011</v>
      </c>
      <c r="R48" s="9">
        <f>SUM($O$8:O48)/D48</f>
        <v>3016.7461568558092</v>
      </c>
      <c r="S48" s="9">
        <f>SUM($N$8:N48)/D48</f>
        <v>45.816671635681544</v>
      </c>
      <c r="T48" s="27">
        <f>SUM($P$8:P48)/D48</f>
        <v>5.145601041438265E-2</v>
      </c>
      <c r="U48" s="9">
        <f>SUM($M$8:M48)/S48</f>
        <v>1.6540897357050166</v>
      </c>
    </row>
    <row r="49" spans="2:21" x14ac:dyDescent="0.4">
      <c r="B49" s="2">
        <v>2009</v>
      </c>
      <c r="C49" s="26" t="s">
        <v>5</v>
      </c>
      <c r="D49" s="2">
        <v>42</v>
      </c>
      <c r="E49" s="2">
        <v>1356</v>
      </c>
      <c r="G49" s="35">
        <f t="shared" si="5"/>
        <v>1083.1666666666667</v>
      </c>
      <c r="H49" s="35">
        <f t="shared" si="1"/>
        <v>1048.0548000000001</v>
      </c>
      <c r="I49" s="36">
        <f t="shared" si="3"/>
        <v>1.2938254755381111</v>
      </c>
      <c r="J49" s="39">
        <f t="shared" si="6"/>
        <v>1.2120757135484896</v>
      </c>
      <c r="K49" s="25"/>
      <c r="L49" s="41">
        <f t="shared" si="2"/>
        <v>1270.3217695479198</v>
      </c>
      <c r="M49" s="8">
        <f>E49-L49</f>
        <v>85.678230452080243</v>
      </c>
      <c r="N49" s="9">
        <f>ABS(E49-L49)</f>
        <v>85.678230452080243</v>
      </c>
      <c r="O49" s="9">
        <f t="shared" si="0"/>
        <v>7340.7591733997706</v>
      </c>
      <c r="P49" s="9">
        <f>(N49/E49)</f>
        <v>6.3184535731622596E-2</v>
      </c>
      <c r="Q49" s="9">
        <f>SUM($M$8:M49)</f>
        <v>161.46311672882825</v>
      </c>
      <c r="R49" s="9">
        <f>SUM($O$8:O49)/D49</f>
        <v>3119.6988477259038</v>
      </c>
      <c r="S49" s="9">
        <f>SUM($N$8:N49)/D49</f>
        <v>46.765756369405324</v>
      </c>
      <c r="T49" s="27">
        <f>SUM($P$8:P49)/D49</f>
        <v>5.1735261017174079E-2</v>
      </c>
      <c r="U49" s="9">
        <f>SUM($M$8:M49)/S49</f>
        <v>3.4525928641765584</v>
      </c>
    </row>
    <row r="50" spans="2:21" x14ac:dyDescent="0.4">
      <c r="C50" s="26" t="s">
        <v>6</v>
      </c>
      <c r="D50" s="2">
        <v>43</v>
      </c>
      <c r="E50" s="2">
        <v>1288</v>
      </c>
      <c r="G50" s="35">
        <f t="shared" si="5"/>
        <v>1082.25</v>
      </c>
      <c r="H50" s="35">
        <f t="shared" si="1"/>
        <v>1054.5392000000002</v>
      </c>
      <c r="I50" s="36">
        <f t="shared" si="3"/>
        <v>1.2213865544305984</v>
      </c>
      <c r="J50" s="39">
        <f t="shared" si="6"/>
        <v>1.1599534083803829</v>
      </c>
      <c r="K50" s="25"/>
      <c r="L50" s="41">
        <f t="shared" si="2"/>
        <v>1223.2163393107223</v>
      </c>
      <c r="M50" s="8">
        <f>E50-L50</f>
        <v>64.783660689277667</v>
      </c>
      <c r="N50" s="9">
        <f>ABS(E50-L50)</f>
        <v>64.783660689277667</v>
      </c>
      <c r="O50" s="9">
        <f t="shared" si="0"/>
        <v>4196.9226923034603</v>
      </c>
      <c r="P50" s="9">
        <f>(N50/E50)</f>
        <v>5.0297873205960922E-2</v>
      </c>
      <c r="Q50" s="9">
        <f>SUM($M$8:M50)</f>
        <v>226.24677741810592</v>
      </c>
      <c r="R50" s="9">
        <f>SUM($O$8:O50)/D50</f>
        <v>3144.7505650416606</v>
      </c>
      <c r="S50" s="9">
        <f>SUM($N$8:N50)/D50</f>
        <v>47.184777400100025</v>
      </c>
      <c r="T50" s="27">
        <f>SUM($P$8:P50)/D50</f>
        <v>5.1701833393657491E-2</v>
      </c>
      <c r="U50" s="9">
        <f>SUM($M$8:M50)/S50</f>
        <v>4.7949103478789814</v>
      </c>
    </row>
    <row r="51" spans="2:21" x14ac:dyDescent="0.4">
      <c r="C51" s="26" t="s">
        <v>7</v>
      </c>
      <c r="D51" s="2">
        <v>44</v>
      </c>
      <c r="E51" s="2">
        <v>1082</v>
      </c>
      <c r="G51" s="35">
        <f t="shared" si="5"/>
        <v>1078.3333333333333</v>
      </c>
      <c r="H51" s="35">
        <f t="shared" si="1"/>
        <v>1061.0236</v>
      </c>
      <c r="I51" s="36">
        <f t="shared" si="3"/>
        <v>1.0197699655313981</v>
      </c>
      <c r="J51" s="39">
        <f t="shared" si="6"/>
        <v>0.96445360551931958</v>
      </c>
      <c r="K51" s="25"/>
      <c r="L51" s="41">
        <f t="shared" si="2"/>
        <v>1023.3080365610883</v>
      </c>
      <c r="M51" s="8">
        <f>E51-L51</f>
        <v>58.691963438911671</v>
      </c>
      <c r="N51" s="9">
        <f>ABS(E51-L51)</f>
        <v>58.691963438911671</v>
      </c>
      <c r="O51" s="9">
        <f t="shared" si="0"/>
        <v>3444.7465723145442</v>
      </c>
      <c r="P51" s="9">
        <f>(N51/E51)</f>
        <v>5.4243958815999693E-2</v>
      </c>
      <c r="Q51" s="9">
        <f>SUM($M$8:M51)</f>
        <v>284.93874085701759</v>
      </c>
      <c r="R51" s="9">
        <f>SUM($O$8:O51)/D51</f>
        <v>3151.5686561160446</v>
      </c>
      <c r="S51" s="9">
        <f>SUM($N$8:N51)/D51</f>
        <v>47.446304355527566</v>
      </c>
      <c r="T51" s="27">
        <f>SUM($P$8:P51)/D51</f>
        <v>5.1759608971437991E-2</v>
      </c>
      <c r="U51" s="9">
        <f>SUM($M$8:M51)/S51</f>
        <v>6.0054991579933619</v>
      </c>
    </row>
    <row r="52" spans="2:21" x14ac:dyDescent="0.4">
      <c r="C52" s="26" t="s">
        <v>8</v>
      </c>
      <c r="D52" s="2">
        <v>45</v>
      </c>
      <c r="E52" s="2">
        <v>877</v>
      </c>
      <c r="G52" s="35">
        <f t="shared" si="5"/>
        <v>1075.5</v>
      </c>
      <c r="H52" s="35">
        <f t="shared" si="1"/>
        <v>1067.508</v>
      </c>
      <c r="I52" s="36">
        <f t="shared" si="3"/>
        <v>0.82153951071092668</v>
      </c>
      <c r="J52" s="39">
        <f t="shared" si="6"/>
        <v>0.85166560502251687</v>
      </c>
      <c r="K52" s="25"/>
      <c r="L52" s="41">
        <f t="shared" si="2"/>
        <v>909.15984668637702</v>
      </c>
      <c r="M52" s="8">
        <f>E52-L52</f>
        <v>-32.159846686377023</v>
      </c>
      <c r="N52" s="9">
        <f>ABS(E52-L52)</f>
        <v>32.159846686377023</v>
      </c>
      <c r="O52" s="9">
        <f t="shared" si="0"/>
        <v>1034.2557388912751</v>
      </c>
      <c r="P52" s="9">
        <f>(N52/E52)</f>
        <v>3.6670292686860916E-2</v>
      </c>
      <c r="Q52" s="9">
        <f>SUM($M$8:M52)</f>
        <v>252.77889417064057</v>
      </c>
      <c r="R52" s="9">
        <f>SUM($O$8:O52)/D52</f>
        <v>3104.5172579554946</v>
      </c>
      <c r="S52" s="9">
        <f>SUM($N$8:N52)/D52</f>
        <v>47.106605296213111</v>
      </c>
      <c r="T52" s="27">
        <f>SUM($P$8:P52)/D52</f>
        <v>5.1424290831780725E-2</v>
      </c>
      <c r="U52" s="9">
        <f>SUM($M$8:M52)/S52</f>
        <v>5.3661029611692568</v>
      </c>
    </row>
    <row r="53" spans="2:21" x14ac:dyDescent="0.4">
      <c r="C53" s="26" t="s">
        <v>9</v>
      </c>
      <c r="D53" s="2">
        <v>46</v>
      </c>
      <c r="E53" s="2">
        <v>1009</v>
      </c>
      <c r="G53" s="35">
        <f t="shared" si="5"/>
        <v>1074.3333333333333</v>
      </c>
      <c r="H53" s="35">
        <f t="shared" si="1"/>
        <v>1073.9924000000001</v>
      </c>
      <c r="I53" s="36">
        <f t="shared" si="3"/>
        <v>0.93948523285639629</v>
      </c>
      <c r="J53" s="39">
        <f t="shared" si="6"/>
        <v>0.92616781194379794</v>
      </c>
      <c r="K53" s="25"/>
      <c r="L53" s="41">
        <f t="shared" si="2"/>
        <v>994.69719115226826</v>
      </c>
      <c r="M53" s="8">
        <f>E53-L53</f>
        <v>14.30280884773174</v>
      </c>
      <c r="N53" s="9">
        <f>ABS(E53-L53)</f>
        <v>14.30280884773174</v>
      </c>
      <c r="O53" s="9">
        <f t="shared" si="0"/>
        <v>204.57034093475335</v>
      </c>
      <c r="P53" s="9">
        <f>(N53/E53)</f>
        <v>1.4175231761874865E-2</v>
      </c>
      <c r="Q53" s="9">
        <f>SUM($M$8:M53)</f>
        <v>267.08170301837231</v>
      </c>
      <c r="R53" s="9">
        <f>SUM($O$8:O53)/D53</f>
        <v>3041.4749336724349</v>
      </c>
      <c r="S53" s="9">
        <f>SUM($N$8:N53)/D53</f>
        <v>46.393479286463517</v>
      </c>
      <c r="T53" s="27">
        <f>SUM($P$8:P53)/D53</f>
        <v>5.061452867808712E-2</v>
      </c>
      <c r="U53" s="9">
        <f>SUM($M$8:M53)/S53</f>
        <v>5.7568802151965395</v>
      </c>
    </row>
    <row r="54" spans="2:21" x14ac:dyDescent="0.4">
      <c r="C54" s="26" t="s">
        <v>10</v>
      </c>
      <c r="D54" s="2">
        <v>47</v>
      </c>
      <c r="E54" s="2">
        <v>1100</v>
      </c>
      <c r="G54" s="35">
        <f t="shared" si="5"/>
        <v>1070.0416666666667</v>
      </c>
      <c r="H54" s="35">
        <f t="shared" si="1"/>
        <v>1080.4767999999999</v>
      </c>
      <c r="I54" s="36">
        <f t="shared" si="3"/>
        <v>1.0180690598817115</v>
      </c>
      <c r="J54" s="39">
        <f t="shared" si="6"/>
        <v>0.92438912623662672</v>
      </c>
      <c r="K54" s="25"/>
      <c r="L54" s="41">
        <f t="shared" si="2"/>
        <v>998.78100507094643</v>
      </c>
      <c r="M54" s="8">
        <f>E54-L54</f>
        <v>101.21899492905357</v>
      </c>
      <c r="N54" s="9">
        <f>ABS(E54-L54)</f>
        <v>101.21899492905357</v>
      </c>
      <c r="O54" s="9">
        <f t="shared" si="0"/>
        <v>10245.284934447771</v>
      </c>
      <c r="P54" s="9">
        <f>(N54/E54)</f>
        <v>9.201726811732143E-2</v>
      </c>
      <c r="Q54" s="9">
        <f>SUM($M$8:M54)</f>
        <v>368.30069794742587</v>
      </c>
      <c r="R54" s="9">
        <f>SUM($O$8:O54)/D54</f>
        <v>3194.7474868804206</v>
      </c>
      <c r="S54" s="9">
        <f>SUM($N$8:N54)/D54</f>
        <v>47.559979619284583</v>
      </c>
      <c r="T54" s="27">
        <f>SUM($P$8:P54)/D54</f>
        <v>5.1495438027858061E-2</v>
      </c>
      <c r="U54" s="9">
        <f>SUM($M$8:M54)/S54</f>
        <v>7.743920432591767</v>
      </c>
    </row>
    <row r="55" spans="2:21" x14ac:dyDescent="0.4">
      <c r="C55" s="26" t="s">
        <v>11</v>
      </c>
      <c r="D55" s="2">
        <v>48</v>
      </c>
      <c r="E55" s="2">
        <v>998</v>
      </c>
      <c r="G55" s="35">
        <f t="shared" si="5"/>
        <v>1062.5833333333333</v>
      </c>
      <c r="H55" s="35">
        <f t="shared" si="1"/>
        <v>1086.9612</v>
      </c>
      <c r="I55" s="36">
        <f t="shared" si="3"/>
        <v>0.91815604825636832</v>
      </c>
      <c r="J55" s="40">
        <f t="shared" si="6"/>
        <v>0.92044426195223539</v>
      </c>
      <c r="K55" s="25"/>
      <c r="L55" s="41">
        <f t="shared" si="2"/>
        <v>1000.487199504716</v>
      </c>
      <c r="M55" s="8">
        <f>E55-L55</f>
        <v>-2.4871995047160453</v>
      </c>
      <c r="N55" s="9">
        <f>ABS(E55-L55)</f>
        <v>2.4871995047160453</v>
      </c>
      <c r="O55" s="9">
        <f t="shared" si="0"/>
        <v>6.1861613762597409</v>
      </c>
      <c r="P55" s="9">
        <f>(N55/E55)</f>
        <v>2.4921838724609674E-3</v>
      </c>
      <c r="Q55" s="9">
        <f>SUM($M$8:M55)</f>
        <v>365.81349844270983</v>
      </c>
      <c r="R55" s="9">
        <f>SUM($O$8:O55)/D55</f>
        <v>3128.3191259324176</v>
      </c>
      <c r="S55" s="9">
        <f>SUM($N$8:N55)/D55</f>
        <v>46.62096336689774</v>
      </c>
      <c r="T55" s="27">
        <f>SUM($P$8:P55)/D55</f>
        <v>5.0474536899620621E-2</v>
      </c>
      <c r="U55" s="9">
        <f>SUM($M$8:M55)/S55</f>
        <v>7.8465452454045215</v>
      </c>
    </row>
    <row r="56" spans="2:21" x14ac:dyDescent="0.4">
      <c r="C56" s="26" t="s">
        <v>0</v>
      </c>
      <c r="D56" s="2">
        <v>49</v>
      </c>
      <c r="E56" s="2">
        <v>887</v>
      </c>
      <c r="G56" s="35">
        <f t="shared" si="5"/>
        <v>1054.8333333333333</v>
      </c>
      <c r="H56" s="35">
        <f t="shared" si="1"/>
        <v>1093.4456</v>
      </c>
      <c r="I56" s="36">
        <f t="shared" si="3"/>
        <v>0.81119719170299831</v>
      </c>
      <c r="J56" s="38">
        <f t="shared" si="6"/>
        <v>0.92127399982759661</v>
      </c>
      <c r="K56" s="25"/>
      <c r="L56" s="41">
        <f t="shared" si="2"/>
        <v>1007.3630015058862</v>
      </c>
      <c r="M56" s="8">
        <f>E56-L56</f>
        <v>-120.36300150588625</v>
      </c>
      <c r="N56" s="9">
        <f>ABS(E56-L56)</f>
        <v>120.36300150588625</v>
      </c>
      <c r="O56" s="9">
        <f t="shared" si="0"/>
        <v>14487.252131505975</v>
      </c>
      <c r="P56" s="9">
        <f>(N56/E56)</f>
        <v>0.13569673225015361</v>
      </c>
      <c r="Q56" s="9">
        <f>SUM($M$8:M56)</f>
        <v>245.45049693682358</v>
      </c>
      <c r="R56" s="9">
        <f>SUM($O$8:O56)/D56</f>
        <v>3360.1340852298372</v>
      </c>
      <c r="S56" s="9">
        <f>SUM($N$8:N56)/D56</f>
        <v>48.125902920754648</v>
      </c>
      <c r="T56" s="27">
        <f>SUM($P$8:P56)/D56</f>
        <v>5.2213765376162118E-2</v>
      </c>
      <c r="U56" s="9">
        <f>SUM($M$8:M56)/S56</f>
        <v>5.1001743768005499</v>
      </c>
    </row>
    <row r="57" spans="2:21" x14ac:dyDescent="0.4">
      <c r="C57" s="26" t="s">
        <v>1</v>
      </c>
      <c r="D57" s="2">
        <v>50</v>
      </c>
      <c r="E57" s="2">
        <v>892</v>
      </c>
      <c r="G57" s="35">
        <f t="shared" si="5"/>
        <v>1054.9166666666667</v>
      </c>
      <c r="H57" s="35">
        <f t="shared" si="1"/>
        <v>1099.93</v>
      </c>
      <c r="I57" s="36">
        <f t="shared" si="3"/>
        <v>0.81096069749893174</v>
      </c>
      <c r="J57" s="39">
        <f t="shared" si="6"/>
        <v>0.90979823318240771</v>
      </c>
      <c r="K57" s="25"/>
      <c r="L57" s="41">
        <f t="shared" si="2"/>
        <v>1000.7143706243257</v>
      </c>
      <c r="M57" s="8">
        <f>E57-L57</f>
        <v>-108.71437062432574</v>
      </c>
      <c r="N57" s="9">
        <f>ABS(E57-L57)</f>
        <v>108.71437062432574</v>
      </c>
      <c r="O57" s="9">
        <f t="shared" si="0"/>
        <v>11818.814380243259</v>
      </c>
      <c r="P57" s="9">
        <f>(N57/E57)</f>
        <v>0.1218770971124728</v>
      </c>
      <c r="Q57" s="9">
        <f>SUM($M$8:M57)</f>
        <v>136.73612631249784</v>
      </c>
      <c r="R57" s="9">
        <f>SUM($O$8:O57)/D57</f>
        <v>3529.3076911301055</v>
      </c>
      <c r="S57" s="9">
        <f>SUM($N$8:N57)/D57</f>
        <v>49.337672274826076</v>
      </c>
      <c r="T57" s="27">
        <f>SUM($P$8:P57)/D57</f>
        <v>5.3607032010888324E-2</v>
      </c>
      <c r="U57" s="9">
        <f>SUM($M$8:M57)/S57</f>
        <v>2.7714344841977017</v>
      </c>
    </row>
    <row r="58" spans="2:21" x14ac:dyDescent="0.4">
      <c r="C58" s="26" t="s">
        <v>2</v>
      </c>
      <c r="D58" s="2">
        <v>51</v>
      </c>
      <c r="E58" s="2">
        <v>997</v>
      </c>
      <c r="G58" s="35">
        <f t="shared" si="5"/>
        <v>1062.9583333333333</v>
      </c>
      <c r="H58" s="35">
        <f t="shared" si="1"/>
        <v>1106.4144000000001</v>
      </c>
      <c r="I58" s="36">
        <f t="shared" si="3"/>
        <v>0.90110902388833691</v>
      </c>
      <c r="J58" s="39">
        <f t="shared" si="6"/>
        <v>0.97724571096666257</v>
      </c>
      <c r="K58" s="25"/>
      <c r="L58" s="41">
        <f t="shared" si="2"/>
        <v>1081.2387269517535</v>
      </c>
      <c r="M58" s="8">
        <f>E58-L58</f>
        <v>-84.238726951753506</v>
      </c>
      <c r="N58" s="9">
        <f>ABS(E58-L58)</f>
        <v>84.238726951753506</v>
      </c>
      <c r="O58" s="9">
        <f t="shared" si="0"/>
        <v>7096.1631184520829</v>
      </c>
      <c r="P58" s="9">
        <f>(N58/E58)</f>
        <v>8.4492203562440832E-2</v>
      </c>
      <c r="Q58" s="9">
        <f>SUM($M$8:M58)</f>
        <v>52.497399360744339</v>
      </c>
      <c r="R58" s="9">
        <f>SUM($O$8:O58)/D58</f>
        <v>3599.2460328423012</v>
      </c>
      <c r="S58" s="9">
        <f>SUM($N$8:N58)/D58</f>
        <v>50.02200668025602</v>
      </c>
      <c r="T58" s="27">
        <f>SUM($P$8:P58)/D58</f>
        <v>5.4212623609938372E-2</v>
      </c>
      <c r="U58" s="9">
        <f>SUM($M$8:M58)/S58</f>
        <v>1.0494860731259983</v>
      </c>
    </row>
    <row r="59" spans="2:21" x14ac:dyDescent="0.4">
      <c r="C59" s="26" t="s">
        <v>3</v>
      </c>
      <c r="D59" s="2">
        <v>52</v>
      </c>
      <c r="E59" s="2">
        <v>1118</v>
      </c>
      <c r="G59" s="35">
        <f t="shared" si="5"/>
        <v>1079.3333333333333</v>
      </c>
      <c r="H59" s="35">
        <f t="shared" si="1"/>
        <v>1112.8987999999999</v>
      </c>
      <c r="I59" s="36">
        <f t="shared" si="3"/>
        <v>1.0045837051850537</v>
      </c>
      <c r="J59" s="39">
        <f t="shared" si="6"/>
        <v>1.0960756782989705</v>
      </c>
      <c r="K59" s="25"/>
      <c r="L59" s="41">
        <f t="shared" si="2"/>
        <v>1219.8213070881102</v>
      </c>
      <c r="M59" s="8">
        <f>E59-L59</f>
        <v>-101.82130708811019</v>
      </c>
      <c r="N59" s="9">
        <f>ABS(E59-L59)</f>
        <v>101.82130708811019</v>
      </c>
      <c r="O59" s="9">
        <f t="shared" si="0"/>
        <v>10367.578577131238</v>
      </c>
      <c r="P59" s="9">
        <f>(N59/E59)</f>
        <v>9.1074514390080671E-2</v>
      </c>
      <c r="Q59" s="9">
        <f>SUM($M$8:M59)</f>
        <v>-49.323907727365849</v>
      </c>
      <c r="R59" s="9">
        <f>SUM($O$8:O59)/D59</f>
        <v>3729.4062740786271</v>
      </c>
      <c r="S59" s="9">
        <f>SUM($N$8:N59)/D59</f>
        <v>51.018147072714754</v>
      </c>
      <c r="T59" s="27">
        <f>SUM($P$8:P59)/D59</f>
        <v>5.4921506124941108E-2</v>
      </c>
      <c r="U59" s="9">
        <f>SUM($M$8:M59)/S59</f>
        <v>-0.96679143711483384</v>
      </c>
    </row>
    <row r="60" spans="2:21" x14ac:dyDescent="0.4">
      <c r="C60" s="26" t="s">
        <v>4</v>
      </c>
      <c r="D60" s="2">
        <v>53</v>
      </c>
      <c r="E60" s="2">
        <v>1197</v>
      </c>
      <c r="G60" s="35">
        <f t="shared" si="5"/>
        <v>1093.9583333333333</v>
      </c>
      <c r="H60" s="35">
        <f t="shared" si="1"/>
        <v>1119.3832</v>
      </c>
      <c r="I60" s="36">
        <f t="shared" si="3"/>
        <v>1.0693389002086149</v>
      </c>
      <c r="J60" s="39">
        <f t="shared" si="6"/>
        <v>1.1593580649942088</v>
      </c>
      <c r="K60" s="25"/>
      <c r="L60" s="41">
        <f t="shared" si="2"/>
        <v>1297.7659407390254</v>
      </c>
      <c r="M60" s="8">
        <f>E60-L60</f>
        <v>-100.76594073902538</v>
      </c>
      <c r="N60" s="9">
        <f>ABS(E60-L60)</f>
        <v>100.76594073902538</v>
      </c>
      <c r="O60" s="9">
        <f t="shared" si="0"/>
        <v>10153.774813020775</v>
      </c>
      <c r="P60" s="9">
        <f>(N60/E60)</f>
        <v>8.4182072463680355E-2</v>
      </c>
      <c r="Q60" s="9">
        <f>SUM($M$8:M60)</f>
        <v>-150.08984846639123</v>
      </c>
      <c r="R60" s="9">
        <f>SUM($O$8:O60)/D60</f>
        <v>3850.6207748133847</v>
      </c>
      <c r="S60" s="9">
        <f>SUM($N$8:N60)/D60</f>
        <v>51.956784689060235</v>
      </c>
      <c r="T60" s="27">
        <f>SUM($P$8:P60)/D60</f>
        <v>5.5473592282275809E-2</v>
      </c>
      <c r="U60" s="9">
        <f>SUM($M$8:M60)/S60</f>
        <v>-2.8887439699091582</v>
      </c>
    </row>
    <row r="61" spans="2:21" x14ac:dyDescent="0.4">
      <c r="B61" s="2">
        <v>2010</v>
      </c>
      <c r="C61" s="26" t="s">
        <v>5</v>
      </c>
      <c r="D61" s="2">
        <v>54</v>
      </c>
      <c r="E61" s="2">
        <v>1256</v>
      </c>
      <c r="G61" s="35">
        <f>(E55+E67+2*SUM(E56:E66))/24</f>
        <v>1098.875</v>
      </c>
      <c r="H61" s="35">
        <f t="shared" si="1"/>
        <v>1125.8676</v>
      </c>
      <c r="I61" s="36">
        <f t="shared" si="3"/>
        <v>1.1155841059819112</v>
      </c>
      <c r="J61" s="39">
        <f t="shared" si="6"/>
        <v>1.2120757135484896</v>
      </c>
      <c r="K61" s="25"/>
      <c r="L61" s="41">
        <f t="shared" si="2"/>
        <v>1364.6367746311255</v>
      </c>
      <c r="M61" s="8">
        <f>E61-L61</f>
        <v>-108.63677463112549</v>
      </c>
      <c r="N61" s="9">
        <f>ABS(E61-L61)</f>
        <v>108.63677463112549</v>
      </c>
      <c r="O61" s="9">
        <f t="shared" si="0"/>
        <v>11801.948802253952</v>
      </c>
      <c r="P61" s="9">
        <f>(N61/E61)</f>
        <v>8.6494247317775066E-2</v>
      </c>
      <c r="Q61" s="9">
        <f>SUM($M$8:M61)</f>
        <v>-258.72662309751672</v>
      </c>
      <c r="R61" s="9">
        <f>SUM($O$8:O61)/D61</f>
        <v>3997.8675901363581</v>
      </c>
      <c r="S61" s="9">
        <f>SUM($N$8:N61)/D61</f>
        <v>53.006414132431807</v>
      </c>
      <c r="T61" s="27">
        <f>SUM($P$8:P61)/D61</f>
        <v>5.6048048857007281E-2</v>
      </c>
      <c r="U61" s="9">
        <f>SUM($M$8:M61)/S61</f>
        <v>-4.881043687488674</v>
      </c>
    </row>
    <row r="62" spans="2:21" x14ac:dyDescent="0.4">
      <c r="C62" s="26" t="s">
        <v>6</v>
      </c>
      <c r="D62" s="2">
        <v>55</v>
      </c>
      <c r="E62" s="2">
        <v>1202</v>
      </c>
      <c r="G62" s="35"/>
      <c r="H62" s="35">
        <f t="shared" si="1"/>
        <v>1132.3520000000001</v>
      </c>
      <c r="I62" s="36">
        <f t="shared" si="3"/>
        <v>1.0615073757983382</v>
      </c>
      <c r="J62" s="39">
        <f t="shared" si="6"/>
        <v>1.1599534083803829</v>
      </c>
      <c r="K62" s="25"/>
      <c r="L62" s="41">
        <f t="shared" si="2"/>
        <v>1313.4755618863435</v>
      </c>
      <c r="M62" s="8">
        <f>E62-L62</f>
        <v>-111.47556188634348</v>
      </c>
      <c r="N62" s="9">
        <f>ABS(E62-L62)</f>
        <v>111.47556188634348</v>
      </c>
      <c r="O62" s="9">
        <f t="shared" si="0"/>
        <v>12426.800897875995</v>
      </c>
      <c r="P62" s="9">
        <f>(N62/E62)</f>
        <v>9.2741732018588596E-2</v>
      </c>
      <c r="Q62" s="9">
        <f>SUM($M$8:M62)</f>
        <v>-370.20218498386021</v>
      </c>
      <c r="R62" s="9">
        <f>SUM($O$8:O62)/D62</f>
        <v>4151.1209230043514</v>
      </c>
      <c r="S62" s="9">
        <f>SUM($N$8:N62)/D62</f>
        <v>54.069489546139302</v>
      </c>
      <c r="T62" s="27">
        <f>SUM($P$8:P62)/D62</f>
        <v>5.6715206732672392E-2</v>
      </c>
      <c r="U62" s="9">
        <f>SUM($M$8:M62)/S62</f>
        <v>-6.8467852774521631</v>
      </c>
    </row>
    <row r="63" spans="2:21" x14ac:dyDescent="0.4">
      <c r="C63" s="26" t="s">
        <v>7</v>
      </c>
      <c r="D63" s="2">
        <v>56</v>
      </c>
      <c r="E63" s="2">
        <v>1170</v>
      </c>
      <c r="G63" s="35"/>
      <c r="H63" s="35">
        <f t="shared" si="1"/>
        <v>1138.8364000000001</v>
      </c>
      <c r="I63" s="36">
        <f t="shared" si="3"/>
        <v>1.0273644221417579</v>
      </c>
      <c r="J63" s="39">
        <f t="shared" si="6"/>
        <v>0.96445360551931958</v>
      </c>
      <c r="K63" s="25"/>
      <c r="L63" s="41">
        <f t="shared" si="2"/>
        <v>1098.3548720766421</v>
      </c>
      <c r="M63" s="8">
        <f>E63-L63</f>
        <v>71.645127923357904</v>
      </c>
      <c r="N63" s="9">
        <f>ABS(E63-L63)</f>
        <v>71.645127923357904</v>
      </c>
      <c r="O63" s="9">
        <f t="shared" si="0"/>
        <v>5133.0243551543181</v>
      </c>
      <c r="P63" s="9">
        <f>(N63/E63)</f>
        <v>6.1235152071246073E-2</v>
      </c>
      <c r="Q63" s="9">
        <f>SUM($M$8:M63)</f>
        <v>-298.5570570605023</v>
      </c>
      <c r="R63" s="9">
        <f>SUM($O$8:O63)/D63</f>
        <v>4168.6549128641727</v>
      </c>
      <c r="S63" s="9">
        <f>SUM($N$8:N63)/D63</f>
        <v>54.383340231446773</v>
      </c>
      <c r="T63" s="27">
        <f>SUM($P$8:P63)/D63</f>
        <v>5.6795920042289783E-2</v>
      </c>
      <c r="U63" s="9">
        <f>SUM($M$8:M63)/S63</f>
        <v>-5.48986244298146</v>
      </c>
    </row>
    <row r="64" spans="2:21" x14ac:dyDescent="0.4">
      <c r="C64" s="26" t="s">
        <v>8</v>
      </c>
      <c r="D64" s="2">
        <v>57</v>
      </c>
      <c r="E64" s="2">
        <v>982</v>
      </c>
      <c r="G64" s="35"/>
      <c r="H64" s="35">
        <f t="shared" si="1"/>
        <v>1145.3208</v>
      </c>
      <c r="I64" s="36">
        <f t="shared" si="3"/>
        <v>0.85740169915712705</v>
      </c>
      <c r="J64" s="39">
        <f t="shared" si="6"/>
        <v>0.85166560502251687</v>
      </c>
      <c r="K64" s="25"/>
      <c r="L64" s="41">
        <f t="shared" si="2"/>
        <v>975.43033207687301</v>
      </c>
      <c r="M64" s="8">
        <f>E64-L64</f>
        <v>6.5696679231269854</v>
      </c>
      <c r="N64" s="9">
        <f>ABS(E64-L64)</f>
        <v>6.5696679231269854</v>
      </c>
      <c r="O64" s="9">
        <f t="shared" si="0"/>
        <v>43.16053662016364</v>
      </c>
      <c r="P64" s="9">
        <f>(N64/E64)</f>
        <v>6.6900895347525311E-3</v>
      </c>
      <c r="Q64" s="9">
        <f>SUM($M$8:M64)</f>
        <v>-291.98738913737532</v>
      </c>
      <c r="R64" s="9">
        <f>SUM($O$8:O64)/D64</f>
        <v>4096.277818544102</v>
      </c>
      <c r="S64" s="9">
        <f>SUM($N$8:N64)/D64</f>
        <v>53.544503875160459</v>
      </c>
      <c r="T64" s="27">
        <f>SUM($P$8:P64)/D64</f>
        <v>5.591687038426281E-2</v>
      </c>
      <c r="U64" s="9">
        <f>SUM($M$8:M64)/S64</f>
        <v>-5.4531719972258372</v>
      </c>
    </row>
    <row r="65" spans="3:21" x14ac:dyDescent="0.4">
      <c r="C65" s="26" t="s">
        <v>9</v>
      </c>
      <c r="D65" s="2">
        <v>58</v>
      </c>
      <c r="E65" s="2">
        <v>1297</v>
      </c>
      <c r="G65" s="35"/>
      <c r="H65" s="35">
        <f t="shared" si="1"/>
        <v>1151.8052</v>
      </c>
      <c r="I65" s="36">
        <f t="shared" si="3"/>
        <v>1.1260584689147088</v>
      </c>
      <c r="J65" s="39">
        <f t="shared" si="6"/>
        <v>0.92616781194379794</v>
      </c>
      <c r="K65" s="25"/>
      <c r="L65" s="41">
        <f t="shared" si="2"/>
        <v>1066.7649018694885</v>
      </c>
      <c r="M65" s="8">
        <f>E65-L65</f>
        <v>230.23509813051146</v>
      </c>
      <c r="N65" s="9">
        <f>ABS(E65-L65)</f>
        <v>230.23509813051146</v>
      </c>
      <c r="O65" s="9">
        <f t="shared" si="0"/>
        <v>53008.200411166239</v>
      </c>
      <c r="P65" s="9">
        <f>(N65/E65)</f>
        <v>0.17751356833501269</v>
      </c>
      <c r="Q65" s="9">
        <f>SUM($M$8:M65)</f>
        <v>-61.752291006863857</v>
      </c>
      <c r="R65" s="9">
        <f>SUM($O$8:O65)/D65</f>
        <v>4939.586828761725</v>
      </c>
      <c r="S65" s="9">
        <f>SUM($N$8:N65)/D65</f>
        <v>56.590893431287206</v>
      </c>
      <c r="T65" s="27">
        <f>SUM($P$8:P65)/D65</f>
        <v>5.8013365176517118E-2</v>
      </c>
      <c r="U65" s="9">
        <f>SUM($M$8:M65)/S65</f>
        <v>-1.0912054442441985</v>
      </c>
    </row>
    <row r="66" spans="3:21" x14ac:dyDescent="0.4">
      <c r="C66" s="26" t="s">
        <v>10</v>
      </c>
      <c r="D66" s="2">
        <v>59</v>
      </c>
      <c r="E66" s="2">
        <v>1163</v>
      </c>
      <c r="G66" s="35"/>
      <c r="H66" s="35">
        <f t="shared" si="1"/>
        <v>1158.2896000000001</v>
      </c>
      <c r="I66" s="36">
        <f t="shared" si="3"/>
        <v>1.0040666859134364</v>
      </c>
      <c r="J66" s="39">
        <f t="shared" si="6"/>
        <v>0.92438912623662672</v>
      </c>
      <c r="K66" s="25"/>
      <c r="L66" s="41">
        <f t="shared" si="2"/>
        <v>1070.7103112729719</v>
      </c>
      <c r="M66" s="8">
        <f>E66-L66</f>
        <v>92.289688727028079</v>
      </c>
      <c r="N66" s="9">
        <f>ABS(E66-L66)</f>
        <v>92.289688727028079</v>
      </c>
      <c r="O66" s="9">
        <f t="shared" si="0"/>
        <v>8517.3866453317332</v>
      </c>
      <c r="P66" s="9">
        <f>(N66/E66)</f>
        <v>7.9354848432526298E-2</v>
      </c>
      <c r="Q66" s="9">
        <f>SUM($M$8:M66)</f>
        <v>30.537397720164222</v>
      </c>
      <c r="R66" s="9">
        <f>SUM($O$8:O66)/D66</f>
        <v>5000.2275036188439</v>
      </c>
      <c r="S66" s="9">
        <f>SUM($N$8:N66)/D66</f>
        <v>57.195957758333662</v>
      </c>
      <c r="T66" s="27">
        <f>SUM($P$8:P66)/D66</f>
        <v>5.8375085231703712E-2</v>
      </c>
      <c r="U66" s="9">
        <f>SUM($M$8:M66)/S66</f>
        <v>0.53390832004583066</v>
      </c>
    </row>
    <row r="67" spans="3:21" x14ac:dyDescent="0.4">
      <c r="C67" s="26" t="s">
        <v>11</v>
      </c>
      <c r="D67" s="2">
        <v>60</v>
      </c>
      <c r="E67" s="2">
        <v>1053</v>
      </c>
      <c r="G67" s="35"/>
      <c r="H67" s="35">
        <f t="shared" si="1"/>
        <v>1164.7740000000001</v>
      </c>
      <c r="I67" s="36">
        <f t="shared" si="3"/>
        <v>0.90403803656331605</v>
      </c>
      <c r="J67" s="40">
        <f t="shared" si="6"/>
        <v>0.92044426195223539</v>
      </c>
      <c r="K67" s="25"/>
      <c r="L67" s="41">
        <f t="shared" si="2"/>
        <v>1072.1095447711532</v>
      </c>
      <c r="M67" s="8">
        <f>E67-L67</f>
        <v>-19.109544771153196</v>
      </c>
      <c r="N67" s="9">
        <f>ABS(E67-L67)</f>
        <v>19.109544771153196</v>
      </c>
      <c r="O67" s="9">
        <f t="shared" si="0"/>
        <v>365.17470136070847</v>
      </c>
      <c r="P67" s="9">
        <f>(N67/E67)</f>
        <v>1.8147715832054316E-2</v>
      </c>
      <c r="Q67" s="9">
        <f>SUM($M$8:M67)</f>
        <v>11.427852949011026</v>
      </c>
      <c r="R67" s="13">
        <f>SUM($O$8:O67)/D67</f>
        <v>4922.9766235812085</v>
      </c>
      <c r="S67" s="13">
        <f>SUM($N$8:N67)/D67</f>
        <v>56.561184208547317</v>
      </c>
      <c r="T67" s="29">
        <f>SUM($P$8:P67)/D67</f>
        <v>5.7704629075042896E-2</v>
      </c>
      <c r="U67" s="13">
        <f>SUM($M$8:M67)/S67</f>
        <v>0.2020440892269029</v>
      </c>
    </row>
    <row r="68" spans="3:21" x14ac:dyDescent="0.4">
      <c r="D68" s="2">
        <v>61</v>
      </c>
      <c r="G68" s="35"/>
      <c r="H68" s="35"/>
      <c r="I68" s="36"/>
      <c r="J68" s="38">
        <f t="shared" si="6"/>
        <v>0.92127399982759661</v>
      </c>
      <c r="K68" s="25"/>
      <c r="L68" s="42">
        <f t="shared" si="2"/>
        <v>1079.0499109996713</v>
      </c>
      <c r="M68" s="8"/>
      <c r="N68" s="9"/>
      <c r="O68" s="9"/>
      <c r="P68" s="9"/>
      <c r="R68" s="9"/>
      <c r="S68" s="9"/>
      <c r="U68" s="9"/>
    </row>
    <row r="69" spans="3:21" x14ac:dyDescent="0.4">
      <c r="D69" s="2">
        <v>62</v>
      </c>
      <c r="G69" s="35"/>
      <c r="H69" s="35"/>
      <c r="I69" s="36"/>
      <c r="J69" s="39">
        <f t="shared" si="6"/>
        <v>0.90979823318240771</v>
      </c>
      <c r="K69" s="25"/>
      <c r="L69" s="42">
        <f t="shared" si="2"/>
        <v>1071.5083185833018</v>
      </c>
    </row>
    <row r="70" spans="3:21" x14ac:dyDescent="0.4">
      <c r="D70" s="2">
        <v>63</v>
      </c>
      <c r="G70" s="32"/>
      <c r="H70" s="32"/>
      <c r="I70" s="32"/>
      <c r="J70" s="39">
        <f t="shared" si="6"/>
        <v>0.97724571096666257</v>
      </c>
      <c r="K70" s="25"/>
      <c r="L70" s="42">
        <f t="shared" si="2"/>
        <v>1157.2809520100602</v>
      </c>
    </row>
    <row r="71" spans="3:21" x14ac:dyDescent="0.4">
      <c r="D71" s="2">
        <v>64</v>
      </c>
      <c r="G71" s="32"/>
      <c r="H71" s="32"/>
      <c r="I71" s="32"/>
      <c r="J71" s="39">
        <f t="shared" si="6"/>
        <v>1.0960756782989705</v>
      </c>
      <c r="K71" s="25"/>
      <c r="L71" s="42">
        <f t="shared" si="2"/>
        <v>1305.1100246284525</v>
      </c>
    </row>
    <row r="72" spans="3:21" x14ac:dyDescent="0.4">
      <c r="D72" s="2">
        <v>65</v>
      </c>
      <c r="G72" s="32"/>
      <c r="H72" s="32"/>
      <c r="I72" s="32"/>
      <c r="J72" s="39">
        <f t="shared" si="6"/>
        <v>1.1593580649942088</v>
      </c>
      <c r="K72" s="25"/>
      <c r="L72" s="42">
        <f t="shared" si="2"/>
        <v>1387.9788379788067</v>
      </c>
    </row>
    <row r="73" spans="3:21" x14ac:dyDescent="0.4">
      <c r="D73" s="2">
        <v>66</v>
      </c>
      <c r="G73" s="32"/>
      <c r="H73" s="32"/>
      <c r="I73" s="32"/>
      <c r="J73" s="39">
        <f t="shared" si="6"/>
        <v>1.2120757135484896</v>
      </c>
      <c r="K73" s="25"/>
      <c r="L73" s="42">
        <f t="shared" ref="L73:L79" si="8">($H$5+D73*$H$4)*J73</f>
        <v>1458.9517797143315</v>
      </c>
    </row>
    <row r="74" spans="3:21" x14ac:dyDescent="0.4">
      <c r="D74" s="2">
        <v>67</v>
      </c>
      <c r="G74" s="32"/>
      <c r="H74" s="32"/>
      <c r="I74" s="32"/>
      <c r="J74" s="39">
        <f t="shared" si="6"/>
        <v>1.1599534083803829</v>
      </c>
      <c r="K74" s="25"/>
      <c r="L74" s="42">
        <f t="shared" si="8"/>
        <v>1403.7347844619644</v>
      </c>
    </row>
    <row r="75" spans="3:21" x14ac:dyDescent="0.4">
      <c r="D75" s="2">
        <v>68</v>
      </c>
      <c r="G75" s="32"/>
      <c r="H75" s="32"/>
      <c r="I75" s="32"/>
      <c r="J75" s="39">
        <f t="shared" si="6"/>
        <v>0.96445360551931958</v>
      </c>
      <c r="K75" s="25"/>
      <c r="L75" s="42">
        <f t="shared" si="8"/>
        <v>1173.4017075921959</v>
      </c>
    </row>
    <row r="76" spans="3:21" x14ac:dyDescent="0.4">
      <c r="D76" s="2">
        <v>69</v>
      </c>
      <c r="G76" s="32"/>
      <c r="H76" s="32"/>
      <c r="I76" s="32"/>
      <c r="J76" s="39">
        <f t="shared" si="6"/>
        <v>0.85166560502251687</v>
      </c>
      <c r="K76" s="25"/>
      <c r="L76" s="42">
        <f t="shared" si="8"/>
        <v>1041.7008174673692</v>
      </c>
    </row>
    <row r="77" spans="3:21" x14ac:dyDescent="0.4">
      <c r="D77" s="2">
        <v>70</v>
      </c>
      <c r="G77" s="32"/>
      <c r="H77" s="32"/>
      <c r="I77" s="32"/>
      <c r="J77" s="39">
        <f t="shared" si="6"/>
        <v>0.92616781194379794</v>
      </c>
      <c r="K77" s="25"/>
      <c r="L77" s="42">
        <f t="shared" si="8"/>
        <v>1138.8326125867088</v>
      </c>
    </row>
    <row r="78" spans="3:21" x14ac:dyDescent="0.4">
      <c r="D78" s="2">
        <v>71</v>
      </c>
      <c r="G78" s="32"/>
      <c r="H78" s="32"/>
      <c r="I78" s="32"/>
      <c r="J78" s="39">
        <f t="shared" si="6"/>
        <v>0.92438912623662672</v>
      </c>
      <c r="K78" s="25"/>
      <c r="L78" s="42">
        <f t="shared" si="8"/>
        <v>1142.6396174749973</v>
      </c>
    </row>
    <row r="79" spans="3:21" x14ac:dyDescent="0.4">
      <c r="D79" s="2">
        <v>72</v>
      </c>
      <c r="G79" s="32"/>
      <c r="H79" s="32"/>
      <c r="I79" s="32"/>
      <c r="J79" s="40">
        <f t="shared" si="6"/>
        <v>0.92044426195223539</v>
      </c>
      <c r="K79" s="25"/>
      <c r="L79" s="42">
        <f t="shared" si="8"/>
        <v>1143.7318900375899</v>
      </c>
    </row>
    <row r="80" spans="3:21" x14ac:dyDescent="0.4">
      <c r="J80" s="25"/>
      <c r="K80" s="25"/>
    </row>
    <row r="81" spans="10:11" x14ac:dyDescent="0.4">
      <c r="J81" s="25"/>
      <c r="K81" s="25"/>
    </row>
    <row r="82" spans="10:11" x14ac:dyDescent="0.4">
      <c r="J82" s="25"/>
      <c r="K82" s="25"/>
    </row>
    <row r="83" spans="10:11" x14ac:dyDescent="0.4">
      <c r="J83" s="25"/>
      <c r="K83" s="25"/>
    </row>
    <row r="84" spans="10:11" x14ac:dyDescent="0.4">
      <c r="J84" s="25"/>
      <c r="K84" s="25"/>
    </row>
    <row r="85" spans="10:11" x14ac:dyDescent="0.4">
      <c r="J85" s="25"/>
      <c r="K85" s="25"/>
    </row>
    <row r="86" spans="10:11" x14ac:dyDescent="0.4">
      <c r="J86" s="25"/>
      <c r="K86" s="25"/>
    </row>
    <row r="87" spans="10:11" x14ac:dyDescent="0.4">
      <c r="J87" s="25"/>
      <c r="K87" s="25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64"/>
  <sheetViews>
    <sheetView topLeftCell="C1" workbookViewId="0">
      <selection activeCell="K21" sqref="K21"/>
    </sheetView>
  </sheetViews>
  <sheetFormatPr defaultRowHeight="14.25" x14ac:dyDescent="0.45"/>
  <cols>
    <col min="16" max="16" width="9.796875" bestFit="1" customWidth="1"/>
    <col min="17" max="17" width="12.265625" bestFit="1" customWidth="1"/>
    <col min="19" max="19" width="14.3984375" bestFit="1" customWidth="1"/>
  </cols>
  <sheetData>
    <row r="2" spans="4:19" x14ac:dyDescent="0.45">
      <c r="D2" s="26"/>
      <c r="E2" s="26"/>
      <c r="F2" s="26"/>
      <c r="G2" s="26"/>
      <c r="H2" s="26"/>
      <c r="I2" s="26"/>
      <c r="J2" s="26"/>
      <c r="K2" s="26"/>
    </row>
    <row r="3" spans="4:19" x14ac:dyDescent="0.45">
      <c r="D3" s="26"/>
      <c r="E3" s="26">
        <v>2006</v>
      </c>
      <c r="F3" s="26">
        <v>2007</v>
      </c>
      <c r="G3" s="26">
        <v>2008</v>
      </c>
      <c r="H3" s="26">
        <v>2009</v>
      </c>
      <c r="I3" s="26">
        <v>2010</v>
      </c>
      <c r="J3" s="26"/>
      <c r="K3" s="26"/>
      <c r="M3" s="2" t="s">
        <v>18</v>
      </c>
      <c r="N3" s="2" t="s">
        <v>17</v>
      </c>
      <c r="O3" s="26" t="s">
        <v>20</v>
      </c>
      <c r="P3" t="s">
        <v>76</v>
      </c>
      <c r="Q3" t="s">
        <v>77</v>
      </c>
      <c r="R3" t="s">
        <v>78</v>
      </c>
      <c r="S3" t="s">
        <v>79</v>
      </c>
    </row>
    <row r="4" spans="4:19" x14ac:dyDescent="0.45">
      <c r="D4" s="26" t="s">
        <v>0</v>
      </c>
      <c r="E4" s="26">
        <v>779</v>
      </c>
      <c r="F4" s="26">
        <v>845</v>
      </c>
      <c r="G4" s="26">
        <v>857</v>
      </c>
      <c r="H4" s="26">
        <v>917</v>
      </c>
      <c r="I4" s="26">
        <v>887</v>
      </c>
      <c r="J4" s="26"/>
      <c r="K4" s="26"/>
      <c r="M4" s="2"/>
      <c r="N4" s="2">
        <v>0</v>
      </c>
      <c r="O4" s="2"/>
    </row>
    <row r="5" spans="4:19" x14ac:dyDescent="0.45">
      <c r="D5" s="26" t="s">
        <v>1</v>
      </c>
      <c r="E5" s="26">
        <v>802</v>
      </c>
      <c r="F5" s="26">
        <v>739</v>
      </c>
      <c r="G5" s="26">
        <v>881</v>
      </c>
      <c r="H5" s="26">
        <v>956</v>
      </c>
      <c r="I5" s="26">
        <v>892</v>
      </c>
      <c r="J5" s="26"/>
      <c r="K5" s="26"/>
      <c r="M5" s="26" t="s">
        <v>0</v>
      </c>
      <c r="N5" s="2">
        <v>1</v>
      </c>
      <c r="O5" s="2">
        <v>779</v>
      </c>
    </row>
    <row r="6" spans="4:19" x14ac:dyDescent="0.45">
      <c r="D6" s="26" t="s">
        <v>2</v>
      </c>
      <c r="E6" s="26">
        <v>818</v>
      </c>
      <c r="F6" s="26">
        <v>871</v>
      </c>
      <c r="G6" s="26">
        <v>937</v>
      </c>
      <c r="H6" s="26">
        <v>1001</v>
      </c>
      <c r="I6" s="26">
        <v>997</v>
      </c>
      <c r="J6" s="26"/>
      <c r="K6" s="26"/>
      <c r="M6" s="26" t="s">
        <v>1</v>
      </c>
      <c r="N6" s="2">
        <v>2</v>
      </c>
      <c r="O6" s="2">
        <v>802</v>
      </c>
    </row>
    <row r="7" spans="4:19" x14ac:dyDescent="0.45">
      <c r="D7" s="26" t="s">
        <v>3</v>
      </c>
      <c r="E7" s="26">
        <v>888</v>
      </c>
      <c r="F7" s="26">
        <v>927</v>
      </c>
      <c r="G7" s="26">
        <v>1159</v>
      </c>
      <c r="H7" s="26">
        <v>1142</v>
      </c>
      <c r="I7" s="26">
        <v>1118</v>
      </c>
      <c r="J7" s="26"/>
      <c r="K7" s="26"/>
      <c r="M7" s="26" t="s">
        <v>2</v>
      </c>
      <c r="N7" s="2">
        <v>3</v>
      </c>
      <c r="O7" s="2">
        <v>818</v>
      </c>
    </row>
    <row r="8" spans="4:19" x14ac:dyDescent="0.45">
      <c r="D8" s="26" t="s">
        <v>4</v>
      </c>
      <c r="E8" s="26">
        <v>898</v>
      </c>
      <c r="F8" s="26">
        <v>1133</v>
      </c>
      <c r="G8" s="26">
        <v>1072</v>
      </c>
      <c r="H8" s="26">
        <v>1276</v>
      </c>
      <c r="I8" s="26">
        <v>1197</v>
      </c>
      <c r="J8" s="26"/>
      <c r="K8" s="26"/>
      <c r="M8" s="26" t="s">
        <v>3</v>
      </c>
      <c r="N8" s="2">
        <v>4</v>
      </c>
      <c r="O8" s="2">
        <v>888</v>
      </c>
    </row>
    <row r="9" spans="4:19" x14ac:dyDescent="0.45">
      <c r="D9" s="26" t="s">
        <v>5</v>
      </c>
      <c r="E9" s="26">
        <v>902</v>
      </c>
      <c r="F9" s="26">
        <v>1124</v>
      </c>
      <c r="G9" s="26">
        <v>1246</v>
      </c>
      <c r="H9" s="26">
        <v>1356</v>
      </c>
      <c r="I9" s="26">
        <v>1256</v>
      </c>
      <c r="J9" s="26"/>
      <c r="K9" s="26"/>
      <c r="M9" s="26" t="s">
        <v>4</v>
      </c>
      <c r="N9" s="2">
        <v>5</v>
      </c>
      <c r="O9" s="2">
        <v>898</v>
      </c>
    </row>
    <row r="10" spans="4:19" x14ac:dyDescent="0.45">
      <c r="D10" s="26" t="s">
        <v>6</v>
      </c>
      <c r="E10" s="26">
        <v>916</v>
      </c>
      <c r="F10" s="26">
        <v>1056</v>
      </c>
      <c r="G10" s="26">
        <v>1198</v>
      </c>
      <c r="H10" s="26">
        <v>1288</v>
      </c>
      <c r="I10" s="26">
        <v>1202</v>
      </c>
      <c r="J10" s="26"/>
      <c r="K10" s="26"/>
      <c r="M10" s="26" t="s">
        <v>5</v>
      </c>
      <c r="N10" s="2">
        <v>6</v>
      </c>
      <c r="O10" s="2">
        <v>902</v>
      </c>
      <c r="P10">
        <f>SUM(O5:O16)</f>
        <v>9614</v>
      </c>
      <c r="Q10">
        <f>AVERAGE(O5:O16)</f>
        <v>801.16666666666663</v>
      </c>
    </row>
    <row r="11" spans="4:19" x14ac:dyDescent="0.45">
      <c r="D11" s="26" t="s">
        <v>7</v>
      </c>
      <c r="E11" s="26">
        <v>708</v>
      </c>
      <c r="F11" s="26">
        <v>889</v>
      </c>
      <c r="G11" s="26">
        <v>922</v>
      </c>
      <c r="H11" s="26">
        <v>1082</v>
      </c>
      <c r="I11" s="26">
        <v>1170</v>
      </c>
      <c r="J11" s="26"/>
      <c r="K11" s="26"/>
      <c r="M11" s="26" t="s">
        <v>6</v>
      </c>
      <c r="N11" s="2">
        <v>7</v>
      </c>
      <c r="O11" s="2">
        <v>916</v>
      </c>
      <c r="P11">
        <f t="shared" ref="P11:P58" si="0">SUM(O6:O17)</f>
        <v>9680</v>
      </c>
      <c r="Q11">
        <f t="shared" ref="Q11:Q58" si="1">AVERAGE(O6:O17)</f>
        <v>806.66666666666663</v>
      </c>
      <c r="R11">
        <f>(Q10+Q11)/2</f>
        <v>803.91666666666663</v>
      </c>
      <c r="S11">
        <f>O11/R11</f>
        <v>1.1394215818389137</v>
      </c>
    </row>
    <row r="12" spans="4:19" x14ac:dyDescent="0.45">
      <c r="D12" s="26" t="s">
        <v>8</v>
      </c>
      <c r="E12" s="26">
        <v>695</v>
      </c>
      <c r="F12" s="26">
        <v>857</v>
      </c>
      <c r="G12" s="26">
        <v>798</v>
      </c>
      <c r="H12" s="26">
        <v>877</v>
      </c>
      <c r="I12" s="26">
        <v>982</v>
      </c>
      <c r="J12" s="26"/>
      <c r="K12" s="26"/>
      <c r="M12" s="26" t="s">
        <v>7</v>
      </c>
      <c r="N12" s="2">
        <v>8</v>
      </c>
      <c r="O12" s="2">
        <v>708</v>
      </c>
      <c r="P12">
        <f t="shared" si="0"/>
        <v>9617</v>
      </c>
      <c r="Q12">
        <f t="shared" si="1"/>
        <v>801.41666666666663</v>
      </c>
      <c r="R12">
        <f t="shared" ref="R12:R58" si="2">(Q11+Q12)/2</f>
        <v>804.04166666666663</v>
      </c>
      <c r="S12">
        <f t="shared" ref="S12:S58" si="3">O12/R12</f>
        <v>0.88055138104368558</v>
      </c>
    </row>
    <row r="13" spans="4:19" x14ac:dyDescent="0.45">
      <c r="D13" s="26" t="s">
        <v>9</v>
      </c>
      <c r="E13" s="26">
        <v>708</v>
      </c>
      <c r="F13" s="26">
        <v>772</v>
      </c>
      <c r="G13" s="26">
        <v>879</v>
      </c>
      <c r="H13" s="26">
        <v>1009</v>
      </c>
      <c r="I13" s="26">
        <v>1297</v>
      </c>
      <c r="J13" s="26"/>
      <c r="K13" s="26"/>
      <c r="M13" s="26" t="s">
        <v>8</v>
      </c>
      <c r="N13" s="2">
        <v>9</v>
      </c>
      <c r="O13" s="2">
        <v>695</v>
      </c>
      <c r="P13">
        <f t="shared" si="0"/>
        <v>9670</v>
      </c>
      <c r="Q13">
        <f t="shared" si="1"/>
        <v>805.83333333333337</v>
      </c>
      <c r="R13">
        <f t="shared" si="2"/>
        <v>803.625</v>
      </c>
      <c r="S13">
        <f t="shared" si="3"/>
        <v>0.86483123347332402</v>
      </c>
    </row>
    <row r="14" spans="4:19" x14ac:dyDescent="0.45">
      <c r="D14" s="26" t="s">
        <v>10</v>
      </c>
      <c r="E14" s="26">
        <v>716</v>
      </c>
      <c r="F14" s="26">
        <v>751</v>
      </c>
      <c r="G14" s="26">
        <v>945</v>
      </c>
      <c r="H14" s="26">
        <v>1100</v>
      </c>
      <c r="I14" s="26">
        <v>1163</v>
      </c>
      <c r="J14" s="26"/>
      <c r="K14" s="26"/>
      <c r="M14" s="26" t="s">
        <v>9</v>
      </c>
      <c r="N14" s="2">
        <v>10</v>
      </c>
      <c r="O14" s="2">
        <v>708</v>
      </c>
      <c r="P14">
        <f t="shared" si="0"/>
        <v>9709</v>
      </c>
      <c r="Q14">
        <f t="shared" si="1"/>
        <v>809.08333333333337</v>
      </c>
      <c r="R14">
        <f t="shared" si="2"/>
        <v>807.45833333333337</v>
      </c>
      <c r="S14">
        <f t="shared" si="3"/>
        <v>0.87682542958873</v>
      </c>
    </row>
    <row r="15" spans="4:19" x14ac:dyDescent="0.45">
      <c r="D15" s="26" t="s">
        <v>11</v>
      </c>
      <c r="E15" s="26">
        <v>784</v>
      </c>
      <c r="F15" s="26">
        <v>820</v>
      </c>
      <c r="G15" s="26">
        <v>990</v>
      </c>
      <c r="H15" s="26">
        <v>998</v>
      </c>
      <c r="I15" s="26">
        <v>1053</v>
      </c>
      <c r="J15" s="26"/>
      <c r="K15" s="26"/>
      <c r="M15" s="26" t="s">
        <v>10</v>
      </c>
      <c r="N15" s="2">
        <v>11</v>
      </c>
      <c r="O15" s="2">
        <v>716</v>
      </c>
      <c r="P15">
        <f t="shared" si="0"/>
        <v>9944</v>
      </c>
      <c r="Q15">
        <f t="shared" si="1"/>
        <v>828.66666666666663</v>
      </c>
      <c r="R15">
        <f t="shared" si="2"/>
        <v>818.875</v>
      </c>
      <c r="S15">
        <f t="shared" si="3"/>
        <v>0.87437032514119983</v>
      </c>
    </row>
    <row r="16" spans="4:19" x14ac:dyDescent="0.45">
      <c r="D16" s="26"/>
      <c r="E16" s="26"/>
      <c r="F16" s="26"/>
      <c r="G16" s="26"/>
      <c r="H16" s="26"/>
      <c r="I16" s="26"/>
      <c r="J16" s="26"/>
      <c r="K16" s="26"/>
      <c r="M16" s="26" t="s">
        <v>11</v>
      </c>
      <c r="N16" s="2">
        <v>12</v>
      </c>
      <c r="O16" s="2">
        <v>784</v>
      </c>
      <c r="P16">
        <f t="shared" si="0"/>
        <v>10166</v>
      </c>
      <c r="Q16">
        <f t="shared" si="1"/>
        <v>847.16666666666663</v>
      </c>
      <c r="R16">
        <f t="shared" si="2"/>
        <v>837.91666666666663</v>
      </c>
      <c r="S16">
        <f t="shared" si="3"/>
        <v>0.93565390353058187</v>
      </c>
    </row>
    <row r="17" spans="2:19" x14ac:dyDescent="0.45">
      <c r="D17" s="26"/>
      <c r="E17" s="26"/>
      <c r="F17" s="26"/>
      <c r="G17" s="26"/>
      <c r="H17" s="26"/>
      <c r="I17" s="26"/>
      <c r="J17" s="26"/>
      <c r="K17" s="26"/>
      <c r="M17" s="26" t="s">
        <v>0</v>
      </c>
      <c r="N17" s="2">
        <v>13</v>
      </c>
      <c r="O17" s="2">
        <v>845</v>
      </c>
      <c r="P17">
        <f t="shared" si="0"/>
        <v>10306</v>
      </c>
      <c r="Q17">
        <f t="shared" si="1"/>
        <v>858.83333333333337</v>
      </c>
      <c r="R17">
        <f t="shared" si="2"/>
        <v>853</v>
      </c>
      <c r="S17">
        <f t="shared" si="3"/>
        <v>0.99062133645955452</v>
      </c>
    </row>
    <row r="18" spans="2:19" x14ac:dyDescent="0.45">
      <c r="B18" s="26"/>
      <c r="C18" s="46">
        <v>2006</v>
      </c>
      <c r="D18" s="46">
        <v>2007</v>
      </c>
      <c r="E18" s="46">
        <v>2008</v>
      </c>
      <c r="F18" s="46">
        <v>2009</v>
      </c>
      <c r="G18" s="46">
        <v>2010</v>
      </c>
      <c r="H18" s="47" t="s">
        <v>50</v>
      </c>
      <c r="I18" s="47" t="s">
        <v>80</v>
      </c>
      <c r="J18" s="47" t="s">
        <v>81</v>
      </c>
      <c r="M18" s="26" t="s">
        <v>1</v>
      </c>
      <c r="N18" s="2">
        <v>14</v>
      </c>
      <c r="O18" s="2">
        <v>739</v>
      </c>
      <c r="P18">
        <f t="shared" si="0"/>
        <v>10487</v>
      </c>
      <c r="Q18">
        <f t="shared" si="1"/>
        <v>873.91666666666663</v>
      </c>
      <c r="R18">
        <f t="shared" si="2"/>
        <v>866.375</v>
      </c>
      <c r="S18">
        <f t="shared" si="3"/>
        <v>0.8529793680565575</v>
      </c>
    </row>
    <row r="19" spans="2:19" x14ac:dyDescent="0.45">
      <c r="B19" s="26" t="s">
        <v>0</v>
      </c>
      <c r="C19" s="47"/>
      <c r="D19" s="47">
        <f>S17</f>
        <v>0.99062133645955452</v>
      </c>
      <c r="E19" s="47">
        <f>S29</f>
        <v>0.90464461646727667</v>
      </c>
      <c r="F19" s="47">
        <f>S41</f>
        <v>0.88563380281690129</v>
      </c>
      <c r="G19" s="47">
        <f>S53</f>
        <v>0.84089113604044863</v>
      </c>
      <c r="H19" s="47">
        <f>SUM(C19:G19)</f>
        <v>3.621790891784181</v>
      </c>
      <c r="I19" s="47">
        <f>AVERAGE(C19:G19)</f>
        <v>0.90544772294604525</v>
      </c>
      <c r="J19" s="48">
        <f>12/$I$31*I19</f>
        <v>0.91047906150293478</v>
      </c>
      <c r="M19" s="26" t="s">
        <v>2</v>
      </c>
      <c r="N19" s="2">
        <v>15</v>
      </c>
      <c r="O19" s="2">
        <v>871</v>
      </c>
      <c r="P19">
        <f t="shared" si="0"/>
        <v>10649</v>
      </c>
      <c r="Q19">
        <f t="shared" si="1"/>
        <v>887.41666666666663</v>
      </c>
      <c r="R19">
        <f t="shared" si="2"/>
        <v>880.66666666666663</v>
      </c>
      <c r="S19">
        <f t="shared" si="3"/>
        <v>0.98902346707040123</v>
      </c>
    </row>
    <row r="20" spans="2:19" x14ac:dyDescent="0.45">
      <c r="B20" s="26" t="s">
        <v>1</v>
      </c>
      <c r="C20" s="47"/>
      <c r="D20" s="47">
        <f>S18</f>
        <v>0.8529793680565575</v>
      </c>
      <c r="E20" s="47">
        <f>S30</f>
        <v>0.92287547466282571</v>
      </c>
      <c r="F20" s="47">
        <f>S42</f>
        <v>0.91410358565737038</v>
      </c>
      <c r="G20" s="47">
        <f>S54</f>
        <v>0.84556442057034531</v>
      </c>
      <c r="H20" s="47">
        <f t="shared" ref="H20:H30" si="4">SUM(C20:G20)</f>
        <v>3.5355228489470987</v>
      </c>
      <c r="I20" s="47">
        <f>AVERAGE(C20:G20)</f>
        <v>0.88388071223677467</v>
      </c>
      <c r="J20" s="48">
        <f t="shared" ref="J20:J30" si="5">12/$I$31*I20</f>
        <v>0.88879220849930685</v>
      </c>
      <c r="M20" s="26" t="s">
        <v>3</v>
      </c>
      <c r="N20" s="2">
        <v>16</v>
      </c>
      <c r="O20" s="2">
        <v>927</v>
      </c>
      <c r="P20">
        <f t="shared" si="0"/>
        <v>10713</v>
      </c>
      <c r="Q20">
        <f t="shared" si="1"/>
        <v>892.75</v>
      </c>
      <c r="R20">
        <f t="shared" si="2"/>
        <v>890.08333333333326</v>
      </c>
      <c r="S20">
        <f t="shared" si="3"/>
        <v>1.0414755172736636</v>
      </c>
    </row>
    <row r="21" spans="2:19" x14ac:dyDescent="0.45">
      <c r="B21" s="26" t="s">
        <v>2</v>
      </c>
      <c r="C21" s="47"/>
      <c r="D21" s="47">
        <f>S19</f>
        <v>0.98902346707040123</v>
      </c>
      <c r="E21" s="47">
        <f>S31</f>
        <v>0.98265239239676638</v>
      </c>
      <c r="F21" s="47">
        <f>S43</f>
        <v>0.94810371364300106</v>
      </c>
      <c r="G21" s="47">
        <f>S55</f>
        <v>0.93794833601191652</v>
      </c>
      <c r="H21" s="47">
        <f t="shared" si="4"/>
        <v>3.8577279091220849</v>
      </c>
      <c r="I21" s="47">
        <f>AVERAGE(C21:G21)</f>
        <v>0.96443197728052121</v>
      </c>
      <c r="J21" s="48">
        <f t="shared" si="5"/>
        <v>0.9697910760664793</v>
      </c>
      <c r="M21" s="26" t="s">
        <v>4</v>
      </c>
      <c r="N21" s="2">
        <v>17</v>
      </c>
      <c r="O21" s="2">
        <v>1133</v>
      </c>
      <c r="P21">
        <f t="shared" si="0"/>
        <v>10748</v>
      </c>
      <c r="Q21">
        <f t="shared" si="1"/>
        <v>895.66666666666663</v>
      </c>
      <c r="R21">
        <f t="shared" si="2"/>
        <v>894.20833333333326</v>
      </c>
      <c r="S21">
        <f t="shared" si="3"/>
        <v>1.2670425422860072</v>
      </c>
    </row>
    <row r="22" spans="2:19" x14ac:dyDescent="0.45">
      <c r="B22" s="26" t="s">
        <v>3</v>
      </c>
      <c r="C22" s="47"/>
      <c r="D22" s="47">
        <f>S20</f>
        <v>1.0414755172736636</v>
      </c>
      <c r="E22" s="47">
        <f>S32</f>
        <v>1.2129246064623032</v>
      </c>
      <c r="F22" s="47">
        <f>S44</f>
        <v>1.0728041333959606</v>
      </c>
      <c r="G22" s="47">
        <f>S56</f>
        <v>1.0358245830759729</v>
      </c>
      <c r="H22" s="47">
        <f t="shared" si="4"/>
        <v>4.3630288402079005</v>
      </c>
      <c r="I22" s="47">
        <f>AVERAGE(C22:G22)</f>
        <v>1.0907572100519751</v>
      </c>
      <c r="J22" s="48">
        <f t="shared" si="5"/>
        <v>1.0968182654481757</v>
      </c>
      <c r="M22" s="26" t="s">
        <v>5</v>
      </c>
      <c r="N22" s="2">
        <v>18</v>
      </c>
      <c r="O22" s="2">
        <v>1124</v>
      </c>
      <c r="P22">
        <f t="shared" si="0"/>
        <v>10784</v>
      </c>
      <c r="Q22">
        <f t="shared" si="1"/>
        <v>898.66666666666663</v>
      </c>
      <c r="R22">
        <f t="shared" si="2"/>
        <v>897.16666666666663</v>
      </c>
      <c r="S22">
        <f t="shared" si="3"/>
        <v>1.2528329927549695</v>
      </c>
    </row>
    <row r="23" spans="2:19" x14ac:dyDescent="0.45">
      <c r="B23" s="26" t="s">
        <v>4</v>
      </c>
      <c r="C23" s="47"/>
      <c r="D23" s="47">
        <f>S21</f>
        <v>1.2670425422860072</v>
      </c>
      <c r="E23" s="47">
        <f>S33</f>
        <v>1.1073426874408197</v>
      </c>
      <c r="F23" s="47">
        <f>S45</f>
        <v>1.1854604575542911</v>
      </c>
      <c r="G23" s="47">
        <f>S57</f>
        <v>1.0941915825557038</v>
      </c>
      <c r="H23" s="47">
        <f t="shared" si="4"/>
        <v>4.654037269836822</v>
      </c>
      <c r="I23" s="47">
        <f>AVERAGE(C23:G23)</f>
        <v>1.1635093174592055</v>
      </c>
      <c r="J23" s="48">
        <f t="shared" si="5"/>
        <v>1.1699746374792124</v>
      </c>
      <c r="M23" s="26" t="s">
        <v>6</v>
      </c>
      <c r="N23" s="2">
        <v>19</v>
      </c>
      <c r="O23" s="2">
        <v>1056</v>
      </c>
      <c r="P23">
        <f t="shared" si="0"/>
        <v>10796</v>
      </c>
      <c r="Q23">
        <f t="shared" si="1"/>
        <v>899.66666666666663</v>
      </c>
      <c r="R23">
        <f t="shared" si="2"/>
        <v>899.16666666666663</v>
      </c>
      <c r="S23">
        <f t="shared" si="3"/>
        <v>1.1744207599629286</v>
      </c>
    </row>
    <row r="24" spans="2:19" x14ac:dyDescent="0.45">
      <c r="B24" s="26" t="s">
        <v>5</v>
      </c>
      <c r="C24" s="47"/>
      <c r="D24" s="47">
        <f>S22</f>
        <v>1.2528329927549695</v>
      </c>
      <c r="E24" s="47">
        <f>S34</f>
        <v>1.2672260361047547</v>
      </c>
      <c r="F24" s="47">
        <f>S46</f>
        <v>1.2518849053700571</v>
      </c>
      <c r="G24" s="47">
        <f>S58</f>
        <v>1.1429871459447163</v>
      </c>
      <c r="H24" s="47">
        <f t="shared" si="4"/>
        <v>4.9149310801744974</v>
      </c>
      <c r="I24" s="47">
        <f>AVERAGE(C24:G24)</f>
        <v>1.2287327700436244</v>
      </c>
      <c r="J24" s="48">
        <f t="shared" si="5"/>
        <v>1.2355605199019146</v>
      </c>
      <c r="M24" s="26" t="s">
        <v>7</v>
      </c>
      <c r="N24" s="2">
        <v>20</v>
      </c>
      <c r="O24" s="2">
        <v>889</v>
      </c>
      <c r="P24">
        <f t="shared" si="0"/>
        <v>10938</v>
      </c>
      <c r="Q24">
        <f t="shared" si="1"/>
        <v>911.5</v>
      </c>
      <c r="R24">
        <f t="shared" si="2"/>
        <v>905.58333333333326</v>
      </c>
      <c r="S24">
        <f t="shared" si="3"/>
        <v>0.98168767829207704</v>
      </c>
    </row>
    <row r="25" spans="2:19" x14ac:dyDescent="0.45">
      <c r="B25" s="26" t="s">
        <v>6</v>
      </c>
      <c r="C25" s="47">
        <f>S11</f>
        <v>1.1394215818389137</v>
      </c>
      <c r="D25" s="47">
        <f>S23</f>
        <v>1.1744207599629286</v>
      </c>
      <c r="E25" s="47">
        <f>S35</f>
        <v>1.2066476414302501</v>
      </c>
      <c r="F25" s="47">
        <f>S47</f>
        <v>1.1901131901131901</v>
      </c>
      <c r="G25" s="47"/>
      <c r="H25" s="47">
        <f t="shared" si="4"/>
        <v>4.710603173345282</v>
      </c>
      <c r="I25" s="47">
        <f>AVERAGE(C25:G25)</f>
        <v>1.1776507933363205</v>
      </c>
      <c r="J25" s="48">
        <f t="shared" si="5"/>
        <v>1.18419469387625</v>
      </c>
      <c r="M25" s="26" t="s">
        <v>8</v>
      </c>
      <c r="N25" s="2">
        <v>21</v>
      </c>
      <c r="O25" s="2">
        <v>857</v>
      </c>
      <c r="P25">
        <f t="shared" si="0"/>
        <v>11004</v>
      </c>
      <c r="Q25">
        <f t="shared" si="1"/>
        <v>917</v>
      </c>
      <c r="R25">
        <f t="shared" si="2"/>
        <v>914.25</v>
      </c>
      <c r="S25">
        <f t="shared" si="3"/>
        <v>0.93738036642056333</v>
      </c>
    </row>
    <row r="26" spans="2:19" x14ac:dyDescent="0.45">
      <c r="B26" s="26" t="s">
        <v>7</v>
      </c>
      <c r="C26" s="47">
        <f>S12</f>
        <v>0.88055138104368558</v>
      </c>
      <c r="D26" s="47">
        <f>S24</f>
        <v>0.98168767829207704</v>
      </c>
      <c r="E26" s="47">
        <f>S36</f>
        <v>0.92342361140090967</v>
      </c>
      <c r="F26" s="47">
        <f>S48</f>
        <v>1.0034003091190107</v>
      </c>
      <c r="G26" s="47"/>
      <c r="H26" s="47">
        <f t="shared" si="4"/>
        <v>3.7890629798556832</v>
      </c>
      <c r="I26" s="47">
        <f>AVERAGE(C26:G26)</f>
        <v>0.9472657449639208</v>
      </c>
      <c r="J26" s="48">
        <f t="shared" si="5"/>
        <v>0.95252945544159529</v>
      </c>
      <c r="M26" s="26" t="s">
        <v>9</v>
      </c>
      <c r="N26" s="2">
        <v>22</v>
      </c>
      <c r="O26" s="2">
        <v>772</v>
      </c>
      <c r="P26">
        <f t="shared" si="0"/>
        <v>11236</v>
      </c>
      <c r="Q26">
        <f t="shared" si="1"/>
        <v>936.33333333333337</v>
      </c>
      <c r="R26">
        <f t="shared" si="2"/>
        <v>926.66666666666674</v>
      </c>
      <c r="S26">
        <f t="shared" si="3"/>
        <v>0.83309352517985602</v>
      </c>
    </row>
    <row r="27" spans="2:19" x14ac:dyDescent="0.45">
      <c r="B27" s="26" t="s">
        <v>8</v>
      </c>
      <c r="C27" s="47">
        <f>S13</f>
        <v>0.86483123347332402</v>
      </c>
      <c r="D27" s="47">
        <f>S25</f>
        <v>0.93738036642056333</v>
      </c>
      <c r="E27" s="47">
        <f>S37</f>
        <v>0.79462285287528001</v>
      </c>
      <c r="F27" s="47">
        <f>S49</f>
        <v>0.81543468154346821</v>
      </c>
      <c r="G27" s="47"/>
      <c r="H27" s="47">
        <f t="shared" si="4"/>
        <v>3.4122691343126355</v>
      </c>
      <c r="I27" s="47">
        <f>AVERAGE(C27:G27)</f>
        <v>0.85306728357815886</v>
      </c>
      <c r="J27" s="48">
        <f t="shared" si="5"/>
        <v>0.85780755759588201</v>
      </c>
      <c r="M27" s="26" t="s">
        <v>10</v>
      </c>
      <c r="N27" s="2">
        <v>23</v>
      </c>
      <c r="O27" s="2">
        <v>751</v>
      </c>
      <c r="P27">
        <f t="shared" si="0"/>
        <v>11175</v>
      </c>
      <c r="Q27">
        <f t="shared" si="1"/>
        <v>931.25</v>
      </c>
      <c r="R27">
        <f t="shared" si="2"/>
        <v>933.79166666666674</v>
      </c>
      <c r="S27">
        <f t="shared" si="3"/>
        <v>0.80424791397081785</v>
      </c>
    </row>
    <row r="28" spans="2:19" x14ac:dyDescent="0.45">
      <c r="B28" s="26" t="s">
        <v>9</v>
      </c>
      <c r="C28" s="47">
        <f>S14</f>
        <v>0.87682542958873</v>
      </c>
      <c r="D28" s="47">
        <f>S26</f>
        <v>0.83309352517985602</v>
      </c>
      <c r="E28" s="47">
        <f>S38</f>
        <v>0.87357654561265485</v>
      </c>
      <c r="F28" s="47">
        <f>S50</f>
        <v>0.93918709277071055</v>
      </c>
      <c r="G28" s="47"/>
      <c r="H28" s="47">
        <f t="shared" si="4"/>
        <v>3.5226825931519516</v>
      </c>
      <c r="I28" s="47">
        <f>AVERAGE(C28:G28)</f>
        <v>0.88067064828798791</v>
      </c>
      <c r="J28" s="48">
        <f t="shared" si="5"/>
        <v>0.88556430705631006</v>
      </c>
      <c r="M28" s="26" t="s">
        <v>11</v>
      </c>
      <c r="N28" s="2">
        <v>24</v>
      </c>
      <c r="O28" s="2">
        <v>820</v>
      </c>
      <c r="P28">
        <f t="shared" si="0"/>
        <v>11297</v>
      </c>
      <c r="Q28">
        <f t="shared" si="1"/>
        <v>941.41666666666663</v>
      </c>
      <c r="R28">
        <f t="shared" si="2"/>
        <v>936.33333333333326</v>
      </c>
      <c r="S28">
        <f t="shared" si="3"/>
        <v>0.87575649697401214</v>
      </c>
    </row>
    <row r="29" spans="2:19" x14ac:dyDescent="0.45">
      <c r="B29" s="26" t="s">
        <v>10</v>
      </c>
      <c r="C29" s="47">
        <f>S15</f>
        <v>0.87437032514119983</v>
      </c>
      <c r="D29" s="47">
        <f>S27</f>
        <v>0.80424791397081785</v>
      </c>
      <c r="E29" s="47">
        <f>S39</f>
        <v>0.93195266272189348</v>
      </c>
      <c r="F29" s="47">
        <f>S51</f>
        <v>1.0279973521280326</v>
      </c>
      <c r="G29" s="47"/>
      <c r="H29" s="47">
        <f t="shared" si="4"/>
        <v>3.6385682539619437</v>
      </c>
      <c r="I29" s="47">
        <f>AVERAGE(C29:G29)</f>
        <v>0.90964206349048593</v>
      </c>
      <c r="J29" s="48">
        <f t="shared" si="5"/>
        <v>0.91469670891177757</v>
      </c>
      <c r="M29" s="26" t="s">
        <v>0</v>
      </c>
      <c r="N29" s="2">
        <v>25</v>
      </c>
      <c r="O29" s="2">
        <v>857</v>
      </c>
      <c r="P29">
        <f t="shared" si="0"/>
        <v>11439</v>
      </c>
      <c r="Q29">
        <f t="shared" si="1"/>
        <v>953.25</v>
      </c>
      <c r="R29">
        <f t="shared" si="2"/>
        <v>947.33333333333326</v>
      </c>
      <c r="S29">
        <f t="shared" si="3"/>
        <v>0.90464461646727667</v>
      </c>
    </row>
    <row r="30" spans="2:19" x14ac:dyDescent="0.45">
      <c r="B30" s="26" t="s">
        <v>11</v>
      </c>
      <c r="C30" s="47">
        <f>S16</f>
        <v>0.93565390353058187</v>
      </c>
      <c r="D30" s="47">
        <f>S28</f>
        <v>0.87575649697401214</v>
      </c>
      <c r="E30" s="47">
        <f>S40</f>
        <v>0.96389452332657188</v>
      </c>
      <c r="F30" s="47">
        <f>S52</f>
        <v>0.93922045329778048</v>
      </c>
      <c r="G30" s="47"/>
      <c r="H30" s="47">
        <f t="shared" si="4"/>
        <v>3.7145253771289459</v>
      </c>
      <c r="I30" s="47">
        <f>AVERAGE(C30:G30)</f>
        <v>0.92863134428223648</v>
      </c>
      <c r="J30" s="48">
        <f t="shared" si="5"/>
        <v>0.93379150822016244</v>
      </c>
      <c r="M30" s="26" t="s">
        <v>1</v>
      </c>
      <c r="N30" s="2">
        <v>26</v>
      </c>
      <c r="O30" s="2">
        <v>881</v>
      </c>
      <c r="P30">
        <f t="shared" si="0"/>
        <v>11472</v>
      </c>
      <c r="Q30">
        <f t="shared" si="1"/>
        <v>956</v>
      </c>
      <c r="R30">
        <f t="shared" si="2"/>
        <v>954.625</v>
      </c>
      <c r="S30">
        <f t="shared" si="3"/>
        <v>0.92287547466282571</v>
      </c>
    </row>
    <row r="31" spans="2:19" x14ac:dyDescent="0.45">
      <c r="I31" s="45">
        <f>SUM(I19:I30)</f>
        <v>11.933687587957257</v>
      </c>
      <c r="M31" s="26" t="s">
        <v>2</v>
      </c>
      <c r="N31" s="2">
        <v>27</v>
      </c>
      <c r="O31" s="2">
        <v>937</v>
      </c>
      <c r="P31">
        <f t="shared" si="0"/>
        <v>11413</v>
      </c>
      <c r="Q31">
        <f t="shared" si="1"/>
        <v>951.08333333333337</v>
      </c>
      <c r="R31">
        <f t="shared" si="2"/>
        <v>953.54166666666674</v>
      </c>
      <c r="S31">
        <f t="shared" si="3"/>
        <v>0.98265239239676638</v>
      </c>
    </row>
    <row r="32" spans="2:19" x14ac:dyDescent="0.45">
      <c r="M32" s="26" t="s">
        <v>3</v>
      </c>
      <c r="N32" s="2">
        <v>28</v>
      </c>
      <c r="O32" s="2">
        <v>1159</v>
      </c>
      <c r="P32">
        <f t="shared" si="0"/>
        <v>11520</v>
      </c>
      <c r="Q32">
        <f t="shared" si="1"/>
        <v>960</v>
      </c>
      <c r="R32">
        <f t="shared" si="2"/>
        <v>955.54166666666674</v>
      </c>
      <c r="S32">
        <f t="shared" si="3"/>
        <v>1.2129246064623032</v>
      </c>
    </row>
    <row r="33" spans="13:19" x14ac:dyDescent="0.45">
      <c r="M33" s="26" t="s">
        <v>4</v>
      </c>
      <c r="N33" s="2">
        <v>29</v>
      </c>
      <c r="O33" s="2">
        <v>1072</v>
      </c>
      <c r="P33">
        <f t="shared" si="0"/>
        <v>11714</v>
      </c>
      <c r="Q33">
        <f t="shared" si="1"/>
        <v>976.16666666666663</v>
      </c>
      <c r="R33">
        <f t="shared" si="2"/>
        <v>968.08333333333326</v>
      </c>
      <c r="S33">
        <f t="shared" si="3"/>
        <v>1.1073426874408197</v>
      </c>
    </row>
    <row r="34" spans="13:19" x14ac:dyDescent="0.45">
      <c r="M34" s="26" t="s">
        <v>5</v>
      </c>
      <c r="N34" s="2">
        <v>30</v>
      </c>
      <c r="O34" s="2">
        <v>1246</v>
      </c>
      <c r="P34">
        <f t="shared" si="0"/>
        <v>11884</v>
      </c>
      <c r="Q34">
        <f t="shared" si="1"/>
        <v>990.33333333333337</v>
      </c>
      <c r="R34">
        <f t="shared" si="2"/>
        <v>983.25</v>
      </c>
      <c r="S34">
        <f t="shared" si="3"/>
        <v>1.2672260361047547</v>
      </c>
    </row>
    <row r="35" spans="13:19" x14ac:dyDescent="0.45">
      <c r="M35" s="26" t="s">
        <v>6</v>
      </c>
      <c r="N35" s="2">
        <v>31</v>
      </c>
      <c r="O35" s="2">
        <v>1198</v>
      </c>
      <c r="P35">
        <f t="shared" si="0"/>
        <v>11944</v>
      </c>
      <c r="Q35">
        <f t="shared" si="1"/>
        <v>995.33333333333337</v>
      </c>
      <c r="R35">
        <f t="shared" si="2"/>
        <v>992.83333333333337</v>
      </c>
      <c r="S35">
        <f t="shared" si="3"/>
        <v>1.2066476414302501</v>
      </c>
    </row>
    <row r="36" spans="13:19" x14ac:dyDescent="0.45">
      <c r="M36" s="26" t="s">
        <v>7</v>
      </c>
      <c r="N36" s="2">
        <v>32</v>
      </c>
      <c r="O36" s="2">
        <v>922</v>
      </c>
      <c r="P36">
        <f t="shared" si="0"/>
        <v>12019</v>
      </c>
      <c r="Q36">
        <f t="shared" si="1"/>
        <v>1001.5833333333334</v>
      </c>
      <c r="R36">
        <f t="shared" si="2"/>
        <v>998.45833333333337</v>
      </c>
      <c r="S36">
        <f t="shared" si="3"/>
        <v>0.92342361140090967</v>
      </c>
    </row>
    <row r="37" spans="13:19" x14ac:dyDescent="0.45">
      <c r="M37" s="26" t="s">
        <v>8</v>
      </c>
      <c r="N37" s="2">
        <v>33</v>
      </c>
      <c r="O37" s="2">
        <v>798</v>
      </c>
      <c r="P37">
        <f t="shared" si="0"/>
        <v>12083</v>
      </c>
      <c r="Q37">
        <f t="shared" si="1"/>
        <v>1006.9166666666666</v>
      </c>
      <c r="R37">
        <f t="shared" si="2"/>
        <v>1004.25</v>
      </c>
      <c r="S37">
        <f t="shared" si="3"/>
        <v>0.79462285287528001</v>
      </c>
    </row>
    <row r="38" spans="13:19" x14ac:dyDescent="0.45">
      <c r="M38" s="26" t="s">
        <v>9</v>
      </c>
      <c r="N38" s="2">
        <v>34</v>
      </c>
      <c r="O38" s="2">
        <v>879</v>
      </c>
      <c r="P38">
        <f t="shared" si="0"/>
        <v>12066</v>
      </c>
      <c r="Q38">
        <f t="shared" si="1"/>
        <v>1005.5</v>
      </c>
      <c r="R38">
        <f t="shared" si="2"/>
        <v>1006.2083333333333</v>
      </c>
      <c r="S38">
        <f t="shared" si="3"/>
        <v>0.87357654561265485</v>
      </c>
    </row>
    <row r="39" spans="13:19" x14ac:dyDescent="0.45">
      <c r="M39" s="26" t="s">
        <v>10</v>
      </c>
      <c r="N39" s="2">
        <v>35</v>
      </c>
      <c r="O39" s="2">
        <v>945</v>
      </c>
      <c r="P39">
        <f t="shared" si="0"/>
        <v>12270</v>
      </c>
      <c r="Q39">
        <f t="shared" si="1"/>
        <v>1022.5</v>
      </c>
      <c r="R39">
        <f t="shared" si="2"/>
        <v>1014</v>
      </c>
      <c r="S39">
        <f t="shared" si="3"/>
        <v>0.93195266272189348</v>
      </c>
    </row>
    <row r="40" spans="13:19" x14ac:dyDescent="0.45">
      <c r="M40" s="26" t="s">
        <v>11</v>
      </c>
      <c r="N40" s="2">
        <v>36</v>
      </c>
      <c r="O40" s="2">
        <v>990</v>
      </c>
      <c r="P40">
        <f t="shared" si="0"/>
        <v>12380</v>
      </c>
      <c r="Q40">
        <f t="shared" si="1"/>
        <v>1031.6666666666667</v>
      </c>
      <c r="R40">
        <f t="shared" si="2"/>
        <v>1027.0833333333335</v>
      </c>
      <c r="S40">
        <f t="shared" si="3"/>
        <v>0.96389452332657188</v>
      </c>
    </row>
    <row r="41" spans="13:19" x14ac:dyDescent="0.45">
      <c r="M41" s="26" t="s">
        <v>0</v>
      </c>
      <c r="N41" s="2">
        <v>37</v>
      </c>
      <c r="O41" s="2">
        <v>917</v>
      </c>
      <c r="P41">
        <f t="shared" si="0"/>
        <v>12470</v>
      </c>
      <c r="Q41">
        <f t="shared" si="1"/>
        <v>1039.1666666666667</v>
      </c>
      <c r="R41">
        <f t="shared" si="2"/>
        <v>1035.4166666666667</v>
      </c>
      <c r="S41">
        <f t="shared" si="3"/>
        <v>0.88563380281690129</v>
      </c>
    </row>
    <row r="42" spans="13:19" x14ac:dyDescent="0.45">
      <c r="M42" s="26" t="s">
        <v>1</v>
      </c>
      <c r="N42" s="2">
        <v>38</v>
      </c>
      <c r="O42" s="2">
        <v>956</v>
      </c>
      <c r="P42">
        <f t="shared" si="0"/>
        <v>12630</v>
      </c>
      <c r="Q42">
        <f t="shared" si="1"/>
        <v>1052.5</v>
      </c>
      <c r="R42">
        <f t="shared" si="2"/>
        <v>1045.8333333333335</v>
      </c>
      <c r="S42">
        <f t="shared" si="3"/>
        <v>0.91410358565737038</v>
      </c>
    </row>
    <row r="43" spans="13:19" x14ac:dyDescent="0.45">
      <c r="M43" s="26" t="s">
        <v>2</v>
      </c>
      <c r="N43" s="2">
        <v>39</v>
      </c>
      <c r="O43" s="2">
        <v>1001</v>
      </c>
      <c r="P43">
        <f t="shared" si="0"/>
        <v>12709</v>
      </c>
      <c r="Q43">
        <f t="shared" si="1"/>
        <v>1059.0833333333333</v>
      </c>
      <c r="R43">
        <f t="shared" si="2"/>
        <v>1055.7916666666665</v>
      </c>
      <c r="S43">
        <f t="shared" si="3"/>
        <v>0.94810371364300106</v>
      </c>
    </row>
    <row r="44" spans="13:19" x14ac:dyDescent="0.45">
      <c r="M44" s="26" t="s">
        <v>3</v>
      </c>
      <c r="N44" s="2">
        <v>40</v>
      </c>
      <c r="O44" s="2">
        <v>1142</v>
      </c>
      <c r="P44">
        <f t="shared" si="0"/>
        <v>12839</v>
      </c>
      <c r="Q44">
        <f t="shared" si="1"/>
        <v>1069.9166666666667</v>
      </c>
      <c r="R44">
        <f t="shared" si="2"/>
        <v>1064.5</v>
      </c>
      <c r="S44">
        <f t="shared" si="3"/>
        <v>1.0728041333959606</v>
      </c>
    </row>
    <row r="45" spans="13:19" x14ac:dyDescent="0.45">
      <c r="M45" s="26" t="s">
        <v>4</v>
      </c>
      <c r="N45" s="2">
        <v>41</v>
      </c>
      <c r="O45" s="2">
        <v>1276</v>
      </c>
      <c r="P45">
        <f t="shared" si="0"/>
        <v>12994</v>
      </c>
      <c r="Q45">
        <f t="shared" si="1"/>
        <v>1082.8333333333333</v>
      </c>
      <c r="R45">
        <f t="shared" si="2"/>
        <v>1076.375</v>
      </c>
      <c r="S45">
        <f t="shared" si="3"/>
        <v>1.1854604575542911</v>
      </c>
    </row>
    <row r="46" spans="13:19" x14ac:dyDescent="0.45">
      <c r="M46" s="26" t="s">
        <v>5</v>
      </c>
      <c r="N46" s="2">
        <v>42</v>
      </c>
      <c r="O46" s="2">
        <v>1356</v>
      </c>
      <c r="P46">
        <f t="shared" si="0"/>
        <v>13002</v>
      </c>
      <c r="Q46">
        <f t="shared" si="1"/>
        <v>1083.5</v>
      </c>
      <c r="R46">
        <f t="shared" si="2"/>
        <v>1083.1666666666665</v>
      </c>
      <c r="S46">
        <f t="shared" si="3"/>
        <v>1.2518849053700571</v>
      </c>
    </row>
    <row r="47" spans="13:19" x14ac:dyDescent="0.45">
      <c r="M47" s="26" t="s">
        <v>6</v>
      </c>
      <c r="N47" s="2">
        <v>43</v>
      </c>
      <c r="O47" s="2">
        <v>1288</v>
      </c>
      <c r="P47">
        <f t="shared" si="0"/>
        <v>12972</v>
      </c>
      <c r="Q47">
        <f t="shared" si="1"/>
        <v>1081</v>
      </c>
      <c r="R47">
        <f t="shared" si="2"/>
        <v>1082.25</v>
      </c>
      <c r="S47">
        <f t="shared" si="3"/>
        <v>1.1901131901131901</v>
      </c>
    </row>
    <row r="48" spans="13:19" x14ac:dyDescent="0.45">
      <c r="M48" s="26" t="s">
        <v>7</v>
      </c>
      <c r="N48" s="2">
        <v>44</v>
      </c>
      <c r="O48" s="2">
        <v>1082</v>
      </c>
      <c r="P48">
        <f t="shared" si="0"/>
        <v>12908</v>
      </c>
      <c r="Q48">
        <f t="shared" si="1"/>
        <v>1075.6666666666667</v>
      </c>
      <c r="R48">
        <f t="shared" si="2"/>
        <v>1078.3333333333335</v>
      </c>
      <c r="S48">
        <f t="shared" si="3"/>
        <v>1.0034003091190107</v>
      </c>
    </row>
    <row r="49" spans="13:19" x14ac:dyDescent="0.45">
      <c r="M49" s="26" t="s">
        <v>8</v>
      </c>
      <c r="N49" s="2">
        <v>45</v>
      </c>
      <c r="O49" s="2">
        <v>877</v>
      </c>
      <c r="P49">
        <f t="shared" si="0"/>
        <v>12904</v>
      </c>
      <c r="Q49">
        <f t="shared" si="1"/>
        <v>1075.3333333333333</v>
      </c>
      <c r="R49">
        <f t="shared" si="2"/>
        <v>1075.5</v>
      </c>
      <c r="S49">
        <f t="shared" si="3"/>
        <v>0.81543468154346821</v>
      </c>
    </row>
    <row r="50" spans="13:19" x14ac:dyDescent="0.45">
      <c r="M50" s="26" t="s">
        <v>9</v>
      </c>
      <c r="N50" s="2">
        <v>46</v>
      </c>
      <c r="O50" s="2">
        <v>1009</v>
      </c>
      <c r="P50">
        <f t="shared" si="0"/>
        <v>12880</v>
      </c>
      <c r="Q50">
        <f t="shared" si="1"/>
        <v>1073.3333333333333</v>
      </c>
      <c r="R50">
        <f t="shared" si="2"/>
        <v>1074.3333333333333</v>
      </c>
      <c r="S50">
        <f t="shared" si="3"/>
        <v>0.93918709277071055</v>
      </c>
    </row>
    <row r="51" spans="13:19" x14ac:dyDescent="0.45">
      <c r="M51" s="26" t="s">
        <v>10</v>
      </c>
      <c r="N51" s="2">
        <v>47</v>
      </c>
      <c r="O51" s="2">
        <v>1100</v>
      </c>
      <c r="P51">
        <f t="shared" si="0"/>
        <v>12801</v>
      </c>
      <c r="Q51">
        <f t="shared" si="1"/>
        <v>1066.75</v>
      </c>
      <c r="R51">
        <f t="shared" si="2"/>
        <v>1070.0416666666665</v>
      </c>
      <c r="S51">
        <f t="shared" si="3"/>
        <v>1.0279973521280326</v>
      </c>
    </row>
    <row r="52" spans="13:19" x14ac:dyDescent="0.45">
      <c r="M52" s="26" t="s">
        <v>11</v>
      </c>
      <c r="N52" s="2">
        <v>48</v>
      </c>
      <c r="O52" s="2">
        <v>998</v>
      </c>
      <c r="P52">
        <f t="shared" si="0"/>
        <v>12701</v>
      </c>
      <c r="Q52">
        <f t="shared" si="1"/>
        <v>1058.4166666666667</v>
      </c>
      <c r="R52">
        <f t="shared" si="2"/>
        <v>1062.5833333333335</v>
      </c>
      <c r="S52">
        <f t="shared" si="3"/>
        <v>0.93922045329778048</v>
      </c>
    </row>
    <row r="53" spans="13:19" x14ac:dyDescent="0.45">
      <c r="M53" s="26" t="s">
        <v>0</v>
      </c>
      <c r="N53" s="2">
        <v>49</v>
      </c>
      <c r="O53" s="2">
        <v>887</v>
      </c>
      <c r="P53">
        <f t="shared" si="0"/>
        <v>12615</v>
      </c>
      <c r="Q53">
        <f t="shared" si="1"/>
        <v>1051.25</v>
      </c>
      <c r="R53">
        <f t="shared" si="2"/>
        <v>1054.8333333333335</v>
      </c>
      <c r="S53">
        <f t="shared" si="3"/>
        <v>0.84089113604044863</v>
      </c>
    </row>
    <row r="54" spans="13:19" x14ac:dyDescent="0.45">
      <c r="M54" s="26" t="s">
        <v>1</v>
      </c>
      <c r="N54" s="2">
        <v>50</v>
      </c>
      <c r="O54" s="2">
        <v>892</v>
      </c>
      <c r="P54">
        <f t="shared" si="0"/>
        <v>12703</v>
      </c>
      <c r="Q54">
        <f t="shared" si="1"/>
        <v>1058.5833333333333</v>
      </c>
      <c r="R54">
        <f t="shared" si="2"/>
        <v>1054.9166666666665</v>
      </c>
      <c r="S54">
        <f t="shared" si="3"/>
        <v>0.84556442057034531</v>
      </c>
    </row>
    <row r="55" spans="13:19" x14ac:dyDescent="0.45">
      <c r="M55" s="26" t="s">
        <v>2</v>
      </c>
      <c r="N55" s="2">
        <v>51</v>
      </c>
      <c r="O55" s="2">
        <v>997</v>
      </c>
      <c r="P55">
        <f t="shared" si="0"/>
        <v>12808</v>
      </c>
      <c r="Q55">
        <f t="shared" si="1"/>
        <v>1067.3333333333333</v>
      </c>
      <c r="R55">
        <f t="shared" si="2"/>
        <v>1062.9583333333333</v>
      </c>
      <c r="S55">
        <f t="shared" si="3"/>
        <v>0.93794833601191652</v>
      </c>
    </row>
    <row r="56" spans="13:19" x14ac:dyDescent="0.45">
      <c r="M56" s="26" t="s">
        <v>3</v>
      </c>
      <c r="N56" s="2">
        <v>52</v>
      </c>
      <c r="O56" s="2">
        <v>1118</v>
      </c>
      <c r="P56">
        <f t="shared" si="0"/>
        <v>13096</v>
      </c>
      <c r="Q56">
        <f t="shared" si="1"/>
        <v>1091.3333333333333</v>
      </c>
      <c r="R56">
        <f t="shared" si="2"/>
        <v>1079.3333333333333</v>
      </c>
      <c r="S56">
        <f t="shared" si="3"/>
        <v>1.0358245830759729</v>
      </c>
    </row>
    <row r="57" spans="13:19" x14ac:dyDescent="0.45">
      <c r="M57" s="26" t="s">
        <v>4</v>
      </c>
      <c r="N57" s="2">
        <v>53</v>
      </c>
      <c r="O57" s="2">
        <v>1197</v>
      </c>
      <c r="P57">
        <f t="shared" si="0"/>
        <v>13159</v>
      </c>
      <c r="Q57">
        <f t="shared" si="1"/>
        <v>1096.5833333333333</v>
      </c>
      <c r="R57">
        <f t="shared" si="2"/>
        <v>1093.9583333333333</v>
      </c>
      <c r="S57">
        <f t="shared" si="3"/>
        <v>1.0941915825557038</v>
      </c>
    </row>
    <row r="58" spans="13:19" x14ac:dyDescent="0.45">
      <c r="M58" s="26" t="s">
        <v>5</v>
      </c>
      <c r="N58" s="2">
        <v>54</v>
      </c>
      <c r="O58" s="2">
        <v>1256</v>
      </c>
      <c r="P58">
        <f t="shared" si="0"/>
        <v>13214</v>
      </c>
      <c r="Q58">
        <f t="shared" si="1"/>
        <v>1101.1666666666667</v>
      </c>
      <c r="R58">
        <f t="shared" si="2"/>
        <v>1098.875</v>
      </c>
      <c r="S58">
        <f t="shared" si="3"/>
        <v>1.1429871459447163</v>
      </c>
    </row>
    <row r="59" spans="13:19" x14ac:dyDescent="0.45">
      <c r="M59" s="26" t="s">
        <v>6</v>
      </c>
      <c r="N59" s="2">
        <v>55</v>
      </c>
      <c r="O59" s="2">
        <v>1202</v>
      </c>
    </row>
    <row r="60" spans="13:19" x14ac:dyDescent="0.45">
      <c r="M60" s="26" t="s">
        <v>7</v>
      </c>
      <c r="N60" s="2">
        <v>56</v>
      </c>
      <c r="O60" s="2">
        <v>1170</v>
      </c>
    </row>
    <row r="61" spans="13:19" x14ac:dyDescent="0.45">
      <c r="M61" s="26" t="s">
        <v>8</v>
      </c>
      <c r="N61" s="2">
        <v>57</v>
      </c>
      <c r="O61" s="2">
        <v>982</v>
      </c>
    </row>
    <row r="62" spans="13:19" x14ac:dyDescent="0.45">
      <c r="M62" s="26" t="s">
        <v>9</v>
      </c>
      <c r="N62" s="2">
        <v>58</v>
      </c>
      <c r="O62" s="2">
        <v>1297</v>
      </c>
    </row>
    <row r="63" spans="13:19" x14ac:dyDescent="0.45">
      <c r="M63" s="26" t="s">
        <v>10</v>
      </c>
      <c r="N63" s="2">
        <v>59</v>
      </c>
      <c r="O63" s="2">
        <v>1163</v>
      </c>
    </row>
    <row r="64" spans="13:19" x14ac:dyDescent="0.45">
      <c r="M64" s="26" t="s">
        <v>11</v>
      </c>
      <c r="N64" s="2">
        <v>60</v>
      </c>
      <c r="O64" s="2">
        <v>1053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87"/>
  <sheetViews>
    <sheetView workbookViewId="0">
      <selection activeCell="B6" sqref="B6:E67"/>
    </sheetView>
  </sheetViews>
  <sheetFormatPr defaultRowHeight="13.15" x14ac:dyDescent="0.4"/>
  <cols>
    <col min="1" max="1" width="9.06640625" style="2"/>
    <col min="2" max="2" width="9.1328125" style="2" bestFit="1" customWidth="1"/>
    <col min="3" max="3" width="9.06640625" style="2"/>
    <col min="4" max="5" width="9.1328125" style="2" bestFit="1" customWidth="1"/>
    <col min="6" max="6" width="19.59765625" style="2" bestFit="1" customWidth="1"/>
    <col min="7" max="8" width="9.06640625" style="2"/>
    <col min="9" max="9" width="6.9296875" style="2" bestFit="1" customWidth="1"/>
    <col min="10" max="10" width="10.06640625" style="2" customWidth="1"/>
    <col min="11" max="11" width="9.1328125" style="2" bestFit="1" customWidth="1"/>
    <col min="12" max="12" width="9.6640625" style="2" bestFit="1" customWidth="1"/>
    <col min="13" max="13" width="8.9296875" style="2" bestFit="1" customWidth="1"/>
    <col min="14" max="14" width="8.796875" style="2" bestFit="1" customWidth="1"/>
    <col min="15" max="16" width="9.1328125" style="2" bestFit="1" customWidth="1"/>
    <col min="17" max="17" width="9.1328125" style="27" bestFit="1" customWidth="1"/>
    <col min="18" max="16384" width="9.06640625" style="2"/>
  </cols>
  <sheetData>
    <row r="3" spans="2:17" x14ac:dyDescent="0.4">
      <c r="G3" s="17" t="s">
        <v>70</v>
      </c>
      <c r="H3" s="44">
        <v>0.31465949918837544</v>
      </c>
    </row>
    <row r="4" spans="2:17" x14ac:dyDescent="0.4">
      <c r="G4" s="17" t="s">
        <v>27</v>
      </c>
      <c r="H4" s="44">
        <v>0.62760717649995656</v>
      </c>
    </row>
    <row r="5" spans="2:17" x14ac:dyDescent="0.4">
      <c r="G5" s="17" t="s">
        <v>29</v>
      </c>
      <c r="H5" s="44">
        <v>0.12673949482807867</v>
      </c>
    </row>
    <row r="6" spans="2:17" x14ac:dyDescent="0.4">
      <c r="B6" s="2" t="s">
        <v>19</v>
      </c>
      <c r="C6" s="2" t="s">
        <v>18</v>
      </c>
      <c r="D6" s="2" t="s">
        <v>17</v>
      </c>
      <c r="E6" s="7" t="s">
        <v>20</v>
      </c>
      <c r="F6" s="2" t="s">
        <v>69</v>
      </c>
      <c r="G6" s="5" t="s">
        <v>37</v>
      </c>
      <c r="H6" s="5" t="s">
        <v>38</v>
      </c>
      <c r="I6" s="5" t="s">
        <v>23</v>
      </c>
      <c r="J6" s="5" t="s">
        <v>33</v>
      </c>
      <c r="K6" s="5" t="s">
        <v>24</v>
      </c>
      <c r="L6" s="5" t="s">
        <v>25</v>
      </c>
      <c r="M6" s="5" t="s">
        <v>26</v>
      </c>
      <c r="N6" s="5" t="s">
        <v>36</v>
      </c>
      <c r="O6" s="5" t="s">
        <v>30</v>
      </c>
      <c r="P6" s="5" t="s">
        <v>28</v>
      </c>
      <c r="Q6" s="28" t="s">
        <v>31</v>
      </c>
    </row>
    <row r="7" spans="2:17" x14ac:dyDescent="0.4">
      <c r="D7" s="2">
        <v>0</v>
      </c>
      <c r="G7" s="2">
        <v>783.31</v>
      </c>
      <c r="H7" s="2">
        <v>6.2839999999999998</v>
      </c>
    </row>
    <row r="8" spans="2:17" x14ac:dyDescent="0.4">
      <c r="C8" s="7" t="s">
        <v>0</v>
      </c>
      <c r="D8" s="2">
        <v>1</v>
      </c>
      <c r="E8" s="2">
        <v>779</v>
      </c>
      <c r="F8" s="25">
        <v>0.91047906150293478</v>
      </c>
      <c r="G8" s="18">
        <f>$H$5*E8+(1-$H$5)*G7</f>
        <v>782.76375277729096</v>
      </c>
      <c r="H8" s="18">
        <f>$H$4*(G8-G7)+(1-$H$4)*H7</f>
        <v>1.9972878257589441</v>
      </c>
      <c r="I8" s="9">
        <f>(G7+H7)*F8</f>
        <v>718.90880408834823</v>
      </c>
      <c r="J8" s="8">
        <f>E8-I8</f>
        <v>60.091195911651766</v>
      </c>
      <c r="K8" s="9">
        <f>ABS(E8-I8)</f>
        <v>60.091195911651766</v>
      </c>
      <c r="L8" s="9">
        <f t="shared" ref="L8:L67" si="0">K8^2</f>
        <v>3610.9518260925138</v>
      </c>
      <c r="M8" s="9">
        <f>(K8/E8)</f>
        <v>7.7138890772338597E-2</v>
      </c>
      <c r="N8" s="9">
        <f>SUM($J8:J$8)</f>
        <v>60.091195911651766</v>
      </c>
      <c r="O8" s="9">
        <f>SUM($L8:L$8)/D8</f>
        <v>3610.9518260925138</v>
      </c>
      <c r="P8" s="9">
        <f>SUM($K8:K$8)/D8</f>
        <v>60.091195911651766</v>
      </c>
      <c r="Q8" s="27">
        <f>SUM($M8:M$8)/D8</f>
        <v>7.7138890772338597E-2</v>
      </c>
    </row>
    <row r="9" spans="2:17" x14ac:dyDescent="0.4">
      <c r="C9" s="7" t="s">
        <v>1</v>
      </c>
      <c r="D9" s="2">
        <v>2</v>
      </c>
      <c r="E9" s="2">
        <v>802</v>
      </c>
      <c r="F9" s="25">
        <v>0.88879220849930685</v>
      </c>
      <c r="G9" s="18">
        <f>$H$5*E9+(1-$H$5)*G8</f>
        <v>785.20174503268515</v>
      </c>
      <c r="H9" s="18">
        <f t="shared" ref="H9:H67" si="1">$H$4*(G9-G8)+(1-$H$4)*H8</f>
        <v>2.2738770885133461</v>
      </c>
      <c r="I9" s="9">
        <f t="shared" ref="I9:I67" si="2">(G8+H8)*F9</f>
        <v>697.48949842179888</v>
      </c>
      <c r="J9" s="8">
        <f>E9-I9</f>
        <v>104.51050157820112</v>
      </c>
      <c r="K9" s="9">
        <f>ABS(E9-I9)</f>
        <v>104.51050157820112</v>
      </c>
      <c r="L9" s="9">
        <f t="shared" si="0"/>
        <v>10922.444940127178</v>
      </c>
      <c r="M9" s="9">
        <f>(K9/E9)</f>
        <v>0.13031234610748268</v>
      </c>
      <c r="N9" s="9">
        <f>SUM($J$8:J9)</f>
        <v>164.60169748985288</v>
      </c>
      <c r="O9" s="9">
        <f>SUM($L$8:L9)/D9</f>
        <v>7266.698383109846</v>
      </c>
      <c r="P9" s="9">
        <f>SUM($K$8:K9)/D9</f>
        <v>82.300848744926441</v>
      </c>
      <c r="Q9" s="27">
        <f>SUM($M$8:M9)/D9</f>
        <v>0.10372561843991064</v>
      </c>
    </row>
    <row r="10" spans="2:17" x14ac:dyDescent="0.4">
      <c r="C10" s="7" t="s">
        <v>2</v>
      </c>
      <c r="D10" s="2">
        <v>3</v>
      </c>
      <c r="E10" s="2">
        <v>818</v>
      </c>
      <c r="F10" s="25">
        <v>0.9697910760664793</v>
      </c>
      <c r="G10" s="18">
        <f>$H$5*E10+(1-$H$5)*G9</f>
        <v>789.35857929848521</v>
      </c>
      <c r="H10" s="18">
        <f t="shared" si="1"/>
        <v>3.455634526020587</v>
      </c>
      <c r="I10" s="9">
        <f t="shared" si="2"/>
        <v>763.68683095303732</v>
      </c>
      <c r="J10" s="8">
        <f>E10-I10</f>
        <v>54.313169046962685</v>
      </c>
      <c r="K10" s="9">
        <f>ABS(E10-I10)</f>
        <v>54.313169046962685</v>
      </c>
      <c r="L10" s="9">
        <f t="shared" si="0"/>
        <v>2949.9203319239455</v>
      </c>
      <c r="M10" s="9">
        <f>(K10/E10)</f>
        <v>6.6397517172326018E-2</v>
      </c>
      <c r="N10" s="9">
        <f>SUM($J$8:J10)</f>
        <v>218.91486653681557</v>
      </c>
      <c r="O10" s="9">
        <f>SUM($L$8:L10)/D10</f>
        <v>5827.7723660478796</v>
      </c>
      <c r="P10" s="9">
        <f>SUM($K$8:K10)/D10</f>
        <v>72.971622178938517</v>
      </c>
      <c r="Q10" s="27">
        <f>SUM($M$8:M10)/D10</f>
        <v>9.1282918017382433E-2</v>
      </c>
    </row>
    <row r="11" spans="2:17" x14ac:dyDescent="0.4">
      <c r="C11" s="7" t="s">
        <v>3</v>
      </c>
      <c r="D11" s="2">
        <v>4</v>
      </c>
      <c r="E11" s="2">
        <v>888</v>
      </c>
      <c r="F11" s="25">
        <v>1.0968182654481757</v>
      </c>
      <c r="G11" s="18">
        <f>$H$5*E11+(1-$H$5)*G10</f>
        <v>801.86034312731908</v>
      </c>
      <c r="H11" s="18">
        <f t="shared" si="1"/>
        <v>9.1330501960127535</v>
      </c>
      <c r="I11" s="9">
        <f t="shared" si="2"/>
        <v>869.57311082965361</v>
      </c>
      <c r="J11" s="8">
        <f>E11-I11</f>
        <v>18.426889170346385</v>
      </c>
      <c r="K11" s="9">
        <f>ABS(E11-I11)</f>
        <v>18.426889170346385</v>
      </c>
      <c r="L11" s="9">
        <f t="shared" si="0"/>
        <v>339.55024449622891</v>
      </c>
      <c r="M11" s="9">
        <f>(K11/E11)</f>
        <v>2.0751001317957641E-2</v>
      </c>
      <c r="N11" s="9">
        <f>SUM($J$8:J11)</f>
        <v>237.34175570716195</v>
      </c>
      <c r="O11" s="9">
        <f>SUM($L$8:L11)/D11</f>
        <v>4455.7168356599668</v>
      </c>
      <c r="P11" s="9">
        <f>SUM($K$8:K11)/D11</f>
        <v>59.335438926790488</v>
      </c>
      <c r="Q11" s="27">
        <f>SUM($M$8:M11)/D11</f>
        <v>7.3649938842526241E-2</v>
      </c>
    </row>
    <row r="12" spans="2:17" x14ac:dyDescent="0.4">
      <c r="C12" s="7" t="s">
        <v>4</v>
      </c>
      <c r="D12" s="2">
        <v>5</v>
      </c>
      <c r="E12" s="2">
        <v>898</v>
      </c>
      <c r="F12" s="25">
        <v>1.1699746374792124</v>
      </c>
      <c r="G12" s="18">
        <f>$H$5*E12+(1-$H$5)*G11</f>
        <v>814.04503467230745</v>
      </c>
      <c r="H12" s="18">
        <f t="shared" si="1"/>
        <v>11.048282206733857</v>
      </c>
      <c r="I12" s="9">
        <f t="shared" si="2"/>
        <v>948.84170135150146</v>
      </c>
      <c r="J12" s="8">
        <f>E12-I12</f>
        <v>-50.841701351501456</v>
      </c>
      <c r="K12" s="9">
        <f>ABS(E12-I12)</f>
        <v>50.841701351501456</v>
      </c>
      <c r="L12" s="9">
        <f t="shared" si="0"/>
        <v>2584.878596315265</v>
      </c>
      <c r="M12" s="9">
        <f>(K12/E12)</f>
        <v>5.6616593932629682E-2</v>
      </c>
      <c r="N12" s="9">
        <f>SUM($J$8:J12)</f>
        <v>186.5000543556605</v>
      </c>
      <c r="O12" s="9">
        <f>SUM($L$8:L12)/D12</f>
        <v>4081.5491877910267</v>
      </c>
      <c r="P12" s="9">
        <f>SUM($K$8:K12)/D12</f>
        <v>57.636691411732684</v>
      </c>
      <c r="Q12" s="27">
        <f>SUM($M$8:M12)/D12</f>
        <v>7.0243269860546936E-2</v>
      </c>
    </row>
    <row r="13" spans="2:17" x14ac:dyDescent="0.4">
      <c r="B13" s="2">
        <v>2006</v>
      </c>
      <c r="C13" s="7" t="s">
        <v>5</v>
      </c>
      <c r="D13" s="2">
        <v>6</v>
      </c>
      <c r="E13" s="2">
        <v>902</v>
      </c>
      <c r="F13" s="25">
        <v>1.2355605199019146</v>
      </c>
      <c r="G13" s="18">
        <f>$H$5*E13+(1-$H$5)*G12</f>
        <v>825.19240254556041</v>
      </c>
      <c r="H13" s="18">
        <f t="shared" si="1"/>
        <v>11.110469082129528</v>
      </c>
      <c r="I13" s="9">
        <f t="shared" si="2"/>
        <v>1019.4527275706635</v>
      </c>
      <c r="J13" s="8">
        <f>E13-I13</f>
        <v>-117.45272757066346</v>
      </c>
      <c r="K13" s="9">
        <f>ABS(E13-I13)</f>
        <v>117.45272757066346</v>
      </c>
      <c r="L13" s="9">
        <f t="shared" si="0"/>
        <v>13795.143213788488</v>
      </c>
      <c r="M13" s="9">
        <f>(K13/E13)</f>
        <v>0.13021366692978209</v>
      </c>
      <c r="N13" s="9">
        <f>SUM($J$8:J13)</f>
        <v>69.04732678499704</v>
      </c>
      <c r="O13" s="9">
        <f>SUM($L$8:L13)/D13</f>
        <v>5700.4815254572704</v>
      </c>
      <c r="P13" s="9">
        <f>SUM($K$8:K13)/D13</f>
        <v>67.606030771554472</v>
      </c>
      <c r="Q13" s="27">
        <f>SUM($M$8:M13)/D13</f>
        <v>8.0238336038752786E-2</v>
      </c>
    </row>
    <row r="14" spans="2:17" x14ac:dyDescent="0.4">
      <c r="C14" s="7" t="s">
        <v>6</v>
      </c>
      <c r="D14" s="2">
        <v>7</v>
      </c>
      <c r="E14" s="2">
        <v>916</v>
      </c>
      <c r="F14" s="25">
        <v>1.18419469387625</v>
      </c>
      <c r="G14" s="18">
        <f>$H$5*E14+(1-$H$5)*G13</f>
        <v>836.7013115734876</v>
      </c>
      <c r="H14" s="18">
        <f t="shared" si="1"/>
        <v>11.360532851516393</v>
      </c>
      <c r="I14" s="9">
        <f t="shared" si="2"/>
        <v>990.34542305498098</v>
      </c>
      <c r="J14" s="8">
        <f>E14-I14</f>
        <v>-74.345423054980984</v>
      </c>
      <c r="K14" s="9">
        <f>ABS(E14-I14)</f>
        <v>74.345423054980984</v>
      </c>
      <c r="L14" s="9">
        <f t="shared" si="0"/>
        <v>5527.2419292240984</v>
      </c>
      <c r="M14" s="9">
        <f>(K14/E14)</f>
        <v>8.1163125605874437E-2</v>
      </c>
      <c r="N14" s="9">
        <f>SUM($J$8:J14)</f>
        <v>-5.2980962699839438</v>
      </c>
      <c r="O14" s="9">
        <f>SUM($L$8:L14)/D14</f>
        <v>5675.7330117096735</v>
      </c>
      <c r="P14" s="9">
        <f>SUM($K$8:K14)/D14</f>
        <v>68.568801097758268</v>
      </c>
      <c r="Q14" s="27">
        <f>SUM($M$8:M14)/D14</f>
        <v>8.0370448834055877E-2</v>
      </c>
    </row>
    <row r="15" spans="2:17" x14ac:dyDescent="0.4">
      <c r="C15" s="7" t="s">
        <v>7</v>
      </c>
      <c r="D15" s="2">
        <v>8</v>
      </c>
      <c r="E15" s="2">
        <v>708</v>
      </c>
      <c r="F15" s="25">
        <v>0.95252945544159529</v>
      </c>
      <c r="G15" s="18">
        <f>$H$5*E15+(1-$H$5)*G14</f>
        <v>820.38977236095263</v>
      </c>
      <c r="H15" s="18">
        <f t="shared" si="1"/>
        <v>-6.0066581645062067</v>
      </c>
      <c r="I15" s="9">
        <f t="shared" si="2"/>
        <v>807.80388685094397</v>
      </c>
      <c r="J15" s="8">
        <f>E15-I15</f>
        <v>-99.803886850943968</v>
      </c>
      <c r="K15" s="9">
        <f>ABS(E15-I15)</f>
        <v>99.803886850943968</v>
      </c>
      <c r="L15" s="9">
        <f t="shared" si="0"/>
        <v>9960.8158305560264</v>
      </c>
      <c r="M15" s="9">
        <f>(K15/E15)</f>
        <v>0.14096594187986436</v>
      </c>
      <c r="N15" s="9">
        <f>SUM($J$8:J15)</f>
        <v>-105.10198312092791</v>
      </c>
      <c r="O15" s="9">
        <f>SUM($L$8:L15)/D15</f>
        <v>6211.3683640654681</v>
      </c>
      <c r="P15" s="9">
        <f>SUM($K$8:K15)/D15</f>
        <v>72.473186816906477</v>
      </c>
      <c r="Q15" s="27">
        <f>SUM($M$8:M15)/D15</f>
        <v>8.7944885464781936E-2</v>
      </c>
    </row>
    <row r="16" spans="2:17" x14ac:dyDescent="0.4">
      <c r="C16" s="7" t="s">
        <v>8</v>
      </c>
      <c r="D16" s="2">
        <v>9</v>
      </c>
      <c r="E16" s="2">
        <v>695</v>
      </c>
      <c r="F16" s="25">
        <v>0.85780755759588201</v>
      </c>
      <c r="G16" s="18">
        <f>$H$5*E16+(1-$H$5)*G15</f>
        <v>804.49793595531776</v>
      </c>
      <c r="H16" s="18">
        <f t="shared" si="1"/>
        <v>-12.210666969619778</v>
      </c>
      <c r="I16" s="9">
        <f t="shared" si="2"/>
        <v>698.58399013618191</v>
      </c>
      <c r="J16" s="8">
        <f>E16-I16</f>
        <v>-3.5839901361819102</v>
      </c>
      <c r="K16" s="9">
        <f>ABS(E16-I16)</f>
        <v>3.5839901361819102</v>
      </c>
      <c r="L16" s="9">
        <f t="shared" si="0"/>
        <v>12.844985296249227</v>
      </c>
      <c r="M16" s="9">
        <f>(K16/E16)</f>
        <v>5.1568203398300863E-3</v>
      </c>
      <c r="N16" s="9">
        <f>SUM($J$8:J16)</f>
        <v>-108.68597325710982</v>
      </c>
      <c r="O16" s="9">
        <f>SUM($L$8:L16)/D16</f>
        <v>5522.6435442022221</v>
      </c>
      <c r="P16" s="9">
        <f>SUM($K$8:K16)/D16</f>
        <v>64.818831630159309</v>
      </c>
      <c r="Q16" s="27">
        <f>SUM($M$8:M16)/D16</f>
        <v>7.8746211562009505E-2</v>
      </c>
    </row>
    <row r="17" spans="2:17" x14ac:dyDescent="0.4">
      <c r="C17" s="7" t="s">
        <v>9</v>
      </c>
      <c r="D17" s="2">
        <v>10</v>
      </c>
      <c r="E17" s="2">
        <v>708</v>
      </c>
      <c r="F17" s="25">
        <v>0.88556430705631006</v>
      </c>
      <c r="G17" s="18">
        <f>$H$5*E17+(1-$H$5)*G16</f>
        <v>792.26783630038847</v>
      </c>
      <c r="H17" s="18">
        <f t="shared" si="1"/>
        <v>-12.222863062378693</v>
      </c>
      <c r="I17" s="9">
        <f t="shared" si="2"/>
        <v>701.62132634885597</v>
      </c>
      <c r="J17" s="8">
        <f>E17-I17</f>
        <v>6.3786736511440267</v>
      </c>
      <c r="K17" s="9">
        <f>ABS(E17-I17)</f>
        <v>6.3786736511440267</v>
      </c>
      <c r="L17" s="9">
        <f t="shared" si="0"/>
        <v>40.68747754779907</v>
      </c>
      <c r="M17" s="9">
        <f>(K17/E17)</f>
        <v>9.0094260609378911E-3</v>
      </c>
      <c r="N17" s="9">
        <f>SUM($J$8:J17)</f>
        <v>-102.3072996059658</v>
      </c>
      <c r="O17" s="9">
        <f>SUM($L$8:L17)/D17</f>
        <v>4974.4479375367791</v>
      </c>
      <c r="P17" s="9">
        <f>SUM($K$8:K17)/D17</f>
        <v>58.974815832257775</v>
      </c>
      <c r="Q17" s="27">
        <f>SUM($M$8:M17)/D17</f>
        <v>7.1772533011902354E-2</v>
      </c>
    </row>
    <row r="18" spans="2:17" x14ac:dyDescent="0.4">
      <c r="C18" s="7" t="s">
        <v>10</v>
      </c>
      <c r="D18" s="2">
        <v>11</v>
      </c>
      <c r="E18" s="2">
        <v>716</v>
      </c>
      <c r="F18" s="25">
        <v>0.91469670891177757</v>
      </c>
      <c r="G18" s="18">
        <f>$H$5*E18+(1-$H$5)*G17</f>
        <v>782.60168925604671</v>
      </c>
      <c r="H18" s="18">
        <f t="shared" si="1"/>
        <v>-10.618249741186318</v>
      </c>
      <c r="I18" s="9">
        <f t="shared" si="2"/>
        <v>713.50456982398316</v>
      </c>
      <c r="J18" s="8">
        <f>E18-I18</f>
        <v>2.4954301760168391</v>
      </c>
      <c r="K18" s="9">
        <f>ABS(E18-I18)</f>
        <v>2.4954301760168391</v>
      </c>
      <c r="L18" s="9">
        <f t="shared" si="0"/>
        <v>6.2271717633754324</v>
      </c>
      <c r="M18" s="9">
        <f>(K18/E18)</f>
        <v>3.4852376760011721E-3</v>
      </c>
      <c r="N18" s="9">
        <f>SUM($J$8:J18)</f>
        <v>-99.811869429948956</v>
      </c>
      <c r="O18" s="9">
        <f>SUM($L$8:L18)/D18</f>
        <v>4522.7915042846516</v>
      </c>
      <c r="P18" s="9">
        <f>SUM($K$8:K18)/D18</f>
        <v>53.840326227144963</v>
      </c>
      <c r="Q18" s="27">
        <f>SUM($M$8:M18)/D18</f>
        <v>6.5564597072274966E-2</v>
      </c>
    </row>
    <row r="19" spans="2:17" x14ac:dyDescent="0.4">
      <c r="C19" s="7" t="s">
        <v>11</v>
      </c>
      <c r="D19" s="2">
        <v>12</v>
      </c>
      <c r="E19" s="2">
        <v>784</v>
      </c>
      <c r="F19" s="25">
        <v>0.93379150822016244</v>
      </c>
      <c r="G19" s="18">
        <f>$H$5*E19+(1-$H$5)*G18</f>
        <v>782.77891045334809</v>
      </c>
      <c r="H19" s="18">
        <f t="shared" si="1"/>
        <v>-3.8429347064947188</v>
      </c>
      <c r="I19" s="9">
        <f t="shared" si="2"/>
        <v>720.87158030556998</v>
      </c>
      <c r="J19" s="8">
        <f>E19-I19</f>
        <v>63.128419694430022</v>
      </c>
      <c r="K19" s="9">
        <f>ABS(E19-I19)</f>
        <v>63.128419694430022</v>
      </c>
      <c r="L19" s="9">
        <f t="shared" si="0"/>
        <v>3985.1973731161002</v>
      </c>
      <c r="M19" s="9">
        <f>(K19/E19)</f>
        <v>8.05209434877934E-2</v>
      </c>
      <c r="N19" s="9">
        <f>SUM($J$8:J19)</f>
        <v>-36.683449735518934</v>
      </c>
      <c r="O19" s="9">
        <f>SUM($L$8:L19)/D19</f>
        <v>4477.9919933539395</v>
      </c>
      <c r="P19" s="9">
        <f>SUM($K$8:K19)/D19</f>
        <v>54.614334016085387</v>
      </c>
      <c r="Q19" s="27">
        <f>SUM($M$8:M19)/D19</f>
        <v>6.6810959273568171E-2</v>
      </c>
    </row>
    <row r="20" spans="2:17" x14ac:dyDescent="0.4">
      <c r="C20" s="7" t="s">
        <v>0</v>
      </c>
      <c r="D20" s="2">
        <v>13</v>
      </c>
      <c r="E20" s="2">
        <v>845</v>
      </c>
      <c r="F20" s="25">
        <f>$H$3*E8/G8+(1-$H$3)*F8</f>
        <v>0.93713470199762294</v>
      </c>
      <c r="G20" s="18">
        <f>$H$5*E20+(1-$H$5)*G19</f>
        <v>790.66477991014335</v>
      </c>
      <c r="H20" s="18">
        <f t="shared" si="1"/>
        <v>3.518146958148642</v>
      </c>
      <c r="I20" s="9">
        <f t="shared" si="2"/>
        <v>729.96793350675512</v>
      </c>
      <c r="J20" s="8">
        <f>E20-I20</f>
        <v>115.03206649324488</v>
      </c>
      <c r="K20" s="9">
        <f>ABS(E20-I20)</f>
        <v>115.03206649324488</v>
      </c>
      <c r="L20" s="9">
        <f t="shared" si="0"/>
        <v>13232.376321706312</v>
      </c>
      <c r="M20" s="9">
        <f>(K20/E20)</f>
        <v>0.13613262306892884</v>
      </c>
      <c r="N20" s="9">
        <f>SUM($J$8:J20)</f>
        <v>78.348616757725949</v>
      </c>
      <c r="O20" s="9">
        <f>SUM($L$8:L20)/D20</f>
        <v>5151.4061724579678</v>
      </c>
      <c r="P20" s="9">
        <f>SUM($K$8:K20)/D20</f>
        <v>59.26185189894381</v>
      </c>
      <c r="Q20" s="27">
        <f>SUM($M$8:M20)/D20</f>
        <v>7.2143394950134374E-2</v>
      </c>
    </row>
    <row r="21" spans="2:17" x14ac:dyDescent="0.4">
      <c r="C21" s="7" t="s">
        <v>1</v>
      </c>
      <c r="D21" s="2">
        <v>14</v>
      </c>
      <c r="E21" s="2">
        <v>739</v>
      </c>
      <c r="F21" s="25">
        <f>$H$3*E9/G9+(1-$H$3)*F9</f>
        <v>0.93051648107917317</v>
      </c>
      <c r="G21" s="18">
        <f>$H$5*E21+(1-$H$5)*G20</f>
        <v>784.11681180392793</v>
      </c>
      <c r="H21" s="18">
        <f t="shared" si="1"/>
        <v>-2.799419095720566</v>
      </c>
      <c r="I21" s="9">
        <f t="shared" si="2"/>
        <v>739.00030244264144</v>
      </c>
      <c r="J21" s="8">
        <f>E21-I21</f>
        <v>-3.0244264144130284E-4</v>
      </c>
      <c r="K21" s="9">
        <f>ABS(E21-I21)</f>
        <v>3.0244264144130284E-4</v>
      </c>
      <c r="L21" s="9">
        <f t="shared" si="0"/>
        <v>9.1471551361992473E-8</v>
      </c>
      <c r="M21" s="9">
        <f>(K21/E21)</f>
        <v>4.0925932536035565E-7</v>
      </c>
      <c r="N21" s="9">
        <f>SUM($J$8:J21)</f>
        <v>78.348314315084508</v>
      </c>
      <c r="O21" s="9">
        <f>SUM($L$8:L21)/D21</f>
        <v>4783.4485887175042</v>
      </c>
      <c r="P21" s="9">
        <f>SUM($K$8:K21)/D21</f>
        <v>55.028884080636495</v>
      </c>
      <c r="Q21" s="27">
        <f>SUM($M$8:M21)/D21</f>
        <v>6.6990324543648019E-2</v>
      </c>
    </row>
    <row r="22" spans="2:17" x14ac:dyDescent="0.4">
      <c r="C22" s="7" t="s">
        <v>2</v>
      </c>
      <c r="D22" s="2">
        <v>15</v>
      </c>
      <c r="E22" s="2">
        <v>871</v>
      </c>
      <c r="F22" s="25">
        <f>$H$3*E10/G10+(1-$H$3)*F10</f>
        <v>0.99071383935641444</v>
      </c>
      <c r="G22" s="18">
        <f>$H$5*E22+(1-$H$5)*G21</f>
        <v>795.12834318495095</v>
      </c>
      <c r="H22" s="18">
        <f t="shared" si="1"/>
        <v>5.8684325377692046</v>
      </c>
      <c r="I22" s="9">
        <f t="shared" si="2"/>
        <v>774.06195388589151</v>
      </c>
      <c r="J22" s="8">
        <f>E22-I22</f>
        <v>96.938046114108488</v>
      </c>
      <c r="K22" s="9">
        <f>ABS(E22-I22)</f>
        <v>96.938046114108488</v>
      </c>
      <c r="L22" s="9">
        <f t="shared" si="0"/>
        <v>9396.9847844210235</v>
      </c>
      <c r="M22" s="9">
        <f>(K22/E22)</f>
        <v>0.11129511608967679</v>
      </c>
      <c r="N22" s="9">
        <f>SUM($J$8:J22)</f>
        <v>175.286360429193</v>
      </c>
      <c r="O22" s="9">
        <f>SUM($L$8:L22)/D22</f>
        <v>5091.0176684310718</v>
      </c>
      <c r="P22" s="9">
        <f>SUM($K$8:K22)/D22</f>
        <v>57.822828216201295</v>
      </c>
      <c r="Q22" s="27">
        <f>SUM($M$8:M22)/D22</f>
        <v>6.9943977313383268E-2</v>
      </c>
    </row>
    <row r="23" spans="2:17" x14ac:dyDescent="0.4">
      <c r="C23" s="7" t="s">
        <v>3</v>
      </c>
      <c r="D23" s="2">
        <v>16</v>
      </c>
      <c r="E23" s="2">
        <v>927</v>
      </c>
      <c r="F23" s="25">
        <f>$H$3*E11/G11+(1-$H$3)*F11</f>
        <v>1.1001557004806184</v>
      </c>
      <c r="G23" s="18">
        <f>$H$5*E23+(1-$H$5)*G22</f>
        <v>811.84169035183197</v>
      </c>
      <c r="H23" s="18">
        <f t="shared" si="1"/>
        <v>12.674778787529146</v>
      </c>
      <c r="I23" s="9">
        <f t="shared" si="2"/>
        <v>881.22116887794596</v>
      </c>
      <c r="J23" s="8">
        <f>E23-I23</f>
        <v>45.778831122054044</v>
      </c>
      <c r="K23" s="9">
        <f>ABS(E23-I23)</f>
        <v>45.778831122054044</v>
      </c>
      <c r="L23" s="9">
        <f t="shared" si="0"/>
        <v>2095.7013789015441</v>
      </c>
      <c r="M23" s="9">
        <f>(K23/E23)</f>
        <v>4.9383852343100373E-2</v>
      </c>
      <c r="N23" s="9">
        <f>SUM($J$8:J23)</f>
        <v>221.06519155124704</v>
      </c>
      <c r="O23" s="9">
        <f>SUM($L$8:L23)/D23</f>
        <v>4903.8104003354765</v>
      </c>
      <c r="P23" s="9">
        <f>SUM($K$8:K23)/D23</f>
        <v>57.070078397817092</v>
      </c>
      <c r="Q23" s="27">
        <f>SUM($M$8:M23)/D23</f>
        <v>6.8658969502740586E-2</v>
      </c>
    </row>
    <row r="24" spans="2:17" x14ac:dyDescent="0.4">
      <c r="C24" s="7" t="s">
        <v>4</v>
      </c>
      <c r="D24" s="2">
        <v>17</v>
      </c>
      <c r="E24" s="2">
        <v>1133</v>
      </c>
      <c r="F24" s="25">
        <f>$H$3*E12/G12+(1-$H$3)*F12</f>
        <v>1.1489423040206983</v>
      </c>
      <c r="G24" s="18">
        <f>$H$5*E24+(1-$H$5)*G23</f>
        <v>852.54513227648044</v>
      </c>
      <c r="H24" s="18">
        <f t="shared" si="1"/>
        <v>30.265768920085023</v>
      </c>
      <c r="I24" s="9">
        <f t="shared" si="2"/>
        <v>947.32185175598852</v>
      </c>
      <c r="J24" s="8">
        <f>E24-I24</f>
        <v>185.67814824401148</v>
      </c>
      <c r="K24" s="9">
        <f>ABS(E24-I24)</f>
        <v>185.67814824401148</v>
      </c>
      <c r="L24" s="9">
        <f t="shared" si="0"/>
        <v>34476.374735325102</v>
      </c>
      <c r="M24" s="9">
        <f>(K24/E24)</f>
        <v>0.16388186076258737</v>
      </c>
      <c r="N24" s="9">
        <f>SUM($J$8:J24)</f>
        <v>406.74333979525852</v>
      </c>
      <c r="O24" s="9">
        <f>SUM($L$8:L24)/D24</f>
        <v>6643.373008276043</v>
      </c>
      <c r="P24" s="9">
        <f>SUM($K$8:K24)/D24</f>
        <v>64.635258977005009</v>
      </c>
      <c r="Q24" s="27">
        <f>SUM($M$8:M24)/D24</f>
        <v>7.426031604743745E-2</v>
      </c>
    </row>
    <row r="25" spans="2:17" x14ac:dyDescent="0.4">
      <c r="B25" s="2">
        <v>2007</v>
      </c>
      <c r="C25" s="7" t="s">
        <v>5</v>
      </c>
      <c r="D25" s="2">
        <v>18</v>
      </c>
      <c r="E25" s="2">
        <v>1124</v>
      </c>
      <c r="F25" s="25">
        <f>$H$3*E13/G13+(1-$H$3)*F13</f>
        <v>1.1907271708167113</v>
      </c>
      <c r="G25" s="18">
        <f>$H$5*E25+(1-$H$5)*G24</f>
        <v>886.94918508038222</v>
      </c>
      <c r="H25" s="18">
        <f t="shared" si="1"/>
        <v>32.862985583962526</v>
      </c>
      <c r="I25" s="9">
        <f t="shared" si="2"/>
        <v>1051.1869267479376</v>
      </c>
      <c r="J25" s="8">
        <f>E25-I25</f>
        <v>72.813073252062395</v>
      </c>
      <c r="K25" s="9">
        <f>ABS(E25-I25)</f>
        <v>72.813073252062395</v>
      </c>
      <c r="L25" s="9">
        <f t="shared" si="0"/>
        <v>5301.7436364102041</v>
      </c>
      <c r="M25" s="9">
        <f>(K25/E25)</f>
        <v>6.4780314281194296E-2</v>
      </c>
      <c r="N25" s="9">
        <f>SUM($J$8:J25)</f>
        <v>479.55641304732092</v>
      </c>
      <c r="O25" s="9">
        <f>SUM($L$8:L25)/D25</f>
        <v>6568.8380431723854</v>
      </c>
      <c r="P25" s="9">
        <f>SUM($K$8:K25)/D25</f>
        <v>65.089581992285972</v>
      </c>
      <c r="Q25" s="27">
        <f>SUM($M$8:M25)/D25</f>
        <v>7.3733649282646169E-2</v>
      </c>
    </row>
    <row r="26" spans="2:17" x14ac:dyDescent="0.4">
      <c r="C26" s="7" t="s">
        <v>6</v>
      </c>
      <c r="D26" s="2">
        <v>19</v>
      </c>
      <c r="E26" s="2">
        <v>1056</v>
      </c>
      <c r="F26" s="25">
        <f>$H$3*E14/G14+(1-$H$3)*F14</f>
        <v>1.156058058736483</v>
      </c>
      <c r="G26" s="18">
        <f>$H$5*E26+(1-$H$5)*G25</f>
        <v>908.37459996356961</v>
      </c>
      <c r="H26" s="18">
        <f t="shared" si="1"/>
        <v>25.684684130430412</v>
      </c>
      <c r="I26" s="9">
        <f t="shared" si="2"/>
        <v>1063.356272420413</v>
      </c>
      <c r="J26" s="8">
        <f>E26-I26</f>
        <v>-7.3562724204130063</v>
      </c>
      <c r="K26" s="9">
        <f>ABS(E26-I26)</f>
        <v>7.3562724204130063</v>
      </c>
      <c r="L26" s="9">
        <f t="shared" si="0"/>
        <v>54.11474392332903</v>
      </c>
      <c r="M26" s="9">
        <f>(K26/E26)</f>
        <v>6.9661670647850442E-3</v>
      </c>
      <c r="N26" s="9">
        <f>SUM($J$8:J26)</f>
        <v>472.20014062690791</v>
      </c>
      <c r="O26" s="9">
        <f>SUM($L$8:L26)/D26</f>
        <v>6225.9578695276987</v>
      </c>
      <c r="P26" s="9">
        <f>SUM($K$8:K26)/D26</f>
        <v>62.050986751661078</v>
      </c>
      <c r="Q26" s="27">
        <f>SUM($M$8:M26)/D26</f>
        <v>7.0219571271179795E-2</v>
      </c>
    </row>
    <row r="27" spans="2:17" x14ac:dyDescent="0.4">
      <c r="C27" s="7" t="s">
        <v>7</v>
      </c>
      <c r="D27" s="2">
        <v>20</v>
      </c>
      <c r="E27" s="2">
        <v>889</v>
      </c>
      <c r="F27" s="25">
        <f>$H$3*E15/G15+(1-$H$3)*F15</f>
        <v>0.92435955275117898</v>
      </c>
      <c r="G27" s="18">
        <f>$H$5*E27+(1-$H$5)*G26</f>
        <v>905.91907295169074</v>
      </c>
      <c r="H27" s="18">
        <f t="shared" si="1"/>
        <v>8.0236856692930658</v>
      </c>
      <c r="I27" s="9">
        <f t="shared" si="2"/>
        <v>863.4066220882163</v>
      </c>
      <c r="J27" s="8">
        <f>E27-I27</f>
        <v>25.593377911783705</v>
      </c>
      <c r="K27" s="9">
        <f>ABS(E27-I27)</f>
        <v>25.593377911783705</v>
      </c>
      <c r="L27" s="9">
        <f t="shared" si="0"/>
        <v>655.02099293537799</v>
      </c>
      <c r="M27" s="9">
        <f>(K27/E27)</f>
        <v>2.8788951531815193E-2</v>
      </c>
      <c r="N27" s="9">
        <f>SUM($J$8:J27)</f>
        <v>497.79351853869161</v>
      </c>
      <c r="O27" s="9">
        <f>SUM($L$8:L27)/D27</f>
        <v>5947.4110256980821</v>
      </c>
      <c r="P27" s="9">
        <f>SUM($K$8:K27)/D27</f>
        <v>60.228106309667211</v>
      </c>
      <c r="Q27" s="27">
        <f>SUM($M$8:M27)/D27</f>
        <v>6.8148040284211564E-2</v>
      </c>
    </row>
    <row r="28" spans="2:17" x14ac:dyDescent="0.4">
      <c r="C28" s="7" t="s">
        <v>8</v>
      </c>
      <c r="D28" s="2">
        <v>21</v>
      </c>
      <c r="E28" s="2">
        <v>857</v>
      </c>
      <c r="F28" s="25">
        <f>$H$3*E16/G16+(1-$H$3)*F16</f>
        <v>0.85972234690211446</v>
      </c>
      <c r="G28" s="18">
        <f>$H$5*E28+(1-$H$5)*G27</f>
        <v>899.7190943583355</v>
      </c>
      <c r="H28" s="18">
        <f t="shared" si="1"/>
        <v>-0.90318809807097411</v>
      </c>
      <c r="I28" s="9">
        <f t="shared" si="2"/>
        <v>785.73701337582486</v>
      </c>
      <c r="J28" s="8">
        <f>E28-I28</f>
        <v>71.262986624175142</v>
      </c>
      <c r="K28" s="9">
        <f>ABS(E28-I28)</f>
        <v>71.262986624175142</v>
      </c>
      <c r="L28" s="9">
        <f t="shared" si="0"/>
        <v>5078.4132625973652</v>
      </c>
      <c r="M28" s="9">
        <f>(K28/E28)</f>
        <v>8.3154010063214864E-2</v>
      </c>
      <c r="N28" s="9">
        <f>SUM($J$8:J28)</f>
        <v>569.05650516286676</v>
      </c>
      <c r="O28" s="9">
        <f>SUM($L$8:L28)/D28</f>
        <v>5906.0301798361425</v>
      </c>
      <c r="P28" s="9">
        <f>SUM($K$8:K28)/D28</f>
        <v>60.753576800834253</v>
      </c>
      <c r="Q28" s="27">
        <f>SUM($M$8:M28)/D28</f>
        <v>6.886261027368791E-2</v>
      </c>
    </row>
    <row r="29" spans="2:17" x14ac:dyDescent="0.4">
      <c r="C29" s="7" t="s">
        <v>9</v>
      </c>
      <c r="D29" s="2">
        <v>22</v>
      </c>
      <c r="E29" s="2">
        <v>772</v>
      </c>
      <c r="F29" s="25">
        <f>$H$3*E17/G17+(1-$H$3)*F17</f>
        <v>0.88810451518522848</v>
      </c>
      <c r="G29" s="18">
        <f>$H$5*E29+(1-$H$5)*G28</f>
        <v>883.53204085946038</v>
      </c>
      <c r="H29" s="18">
        <f t="shared" si="1"/>
        <v>-10.49545170827504</v>
      </c>
      <c r="I29" s="9">
        <f t="shared" si="2"/>
        <v>798.242464670044</v>
      </c>
      <c r="J29" s="8">
        <f>E29-I29</f>
        <v>-26.242464670044001</v>
      </c>
      <c r="K29" s="9">
        <f>ABS(E29-I29)</f>
        <v>26.242464670044001</v>
      </c>
      <c r="L29" s="9">
        <f t="shared" si="0"/>
        <v>688.66695195850764</v>
      </c>
      <c r="M29" s="9">
        <f>(K29/E29)</f>
        <v>3.3992829883476683E-2</v>
      </c>
      <c r="N29" s="9">
        <f>SUM($J$8:J29)</f>
        <v>542.81404049282276</v>
      </c>
      <c r="O29" s="9">
        <f>SUM($L$8:L29)/D29</f>
        <v>5668.8773058417055</v>
      </c>
      <c r="P29" s="9">
        <f>SUM($K$8:K29)/D29</f>
        <v>59.184889885798334</v>
      </c>
      <c r="Q29" s="27">
        <f>SUM($M$8:M29)/D29</f>
        <v>6.7277620255951034E-2</v>
      </c>
    </row>
    <row r="30" spans="2:17" x14ac:dyDescent="0.4">
      <c r="C30" s="7" t="s">
        <v>10</v>
      </c>
      <c r="D30" s="2">
        <v>23</v>
      </c>
      <c r="E30" s="2">
        <v>751</v>
      </c>
      <c r="F30" s="25">
        <f>$H$3*E18/G18+(1-$H$3)*F18</f>
        <v>0.91475975745605198</v>
      </c>
      <c r="G30" s="18">
        <f>$H$5*E30+(1-$H$5)*G29</f>
        <v>866.73499695239809</v>
      </c>
      <c r="H30" s="18">
        <f t="shared" si="1"/>
        <v>-14.450376195610058</v>
      </c>
      <c r="I30" s="9">
        <f t="shared" si="2"/>
        <v>798.61873854219721</v>
      </c>
      <c r="J30" s="8">
        <f>E30-I30</f>
        <v>-47.618738542197207</v>
      </c>
      <c r="K30" s="9">
        <f>ABS(E30-I30)</f>
        <v>47.618738542197207</v>
      </c>
      <c r="L30" s="9">
        <f t="shared" si="0"/>
        <v>2267.5442603501378</v>
      </c>
      <c r="M30" s="9">
        <f>(K30/E30)</f>
        <v>6.3407108578158733E-2</v>
      </c>
      <c r="N30" s="9">
        <f>SUM($J$8:J30)</f>
        <v>495.19530195062555</v>
      </c>
      <c r="O30" s="9">
        <f>SUM($L$8:L30)/D30</f>
        <v>5520.9932603855505</v>
      </c>
      <c r="P30" s="9">
        <f>SUM($K$8:K30)/D30</f>
        <v>58.682013740424374</v>
      </c>
      <c r="Q30" s="27">
        <f>SUM($M$8:M30)/D30</f>
        <v>6.7109337139525285E-2</v>
      </c>
    </row>
    <row r="31" spans="2:17" x14ac:dyDescent="0.4">
      <c r="C31" s="7" t="s">
        <v>11</v>
      </c>
      <c r="D31" s="2">
        <v>24</v>
      </c>
      <c r="E31" s="2">
        <v>820</v>
      </c>
      <c r="F31" s="25">
        <f>$H$3*E19/G19+(1-$H$3)*F19</f>
        <v>0.95511548959281378</v>
      </c>
      <c r="G31" s="18">
        <f>$H$5*E31+(1-$H$5)*G30</f>
        <v>860.81182704785931</v>
      </c>
      <c r="H31" s="18">
        <f t="shared" si="1"/>
        <v>-9.0986403318381477</v>
      </c>
      <c r="I31" s="9">
        <f t="shared" si="2"/>
        <v>814.03024282654519</v>
      </c>
      <c r="J31" s="8">
        <f>E31-I31</f>
        <v>5.9697571734548092</v>
      </c>
      <c r="K31" s="9">
        <f>ABS(E31-I31)</f>
        <v>5.9697571734548092</v>
      </c>
      <c r="L31" s="9">
        <f t="shared" si="0"/>
        <v>35.638000710015156</v>
      </c>
      <c r="M31" s="9">
        <f>(K31/E31)</f>
        <v>7.2801916749448891E-3</v>
      </c>
      <c r="N31" s="9">
        <f>SUM($J$8:J31)</f>
        <v>501.16505912408036</v>
      </c>
      <c r="O31" s="9">
        <f>SUM($L$8:L31)/D31</f>
        <v>5292.4367912324024</v>
      </c>
      <c r="P31" s="9">
        <f>SUM($K$8:K31)/D31</f>
        <v>56.485669716800636</v>
      </c>
      <c r="Q31" s="27">
        <f>SUM($M$8:M31)/D31</f>
        <v>6.4616456078501097E-2</v>
      </c>
    </row>
    <row r="32" spans="2:17" x14ac:dyDescent="0.4">
      <c r="C32" s="7" t="s">
        <v>0</v>
      </c>
      <c r="D32" s="2">
        <v>25</v>
      </c>
      <c r="E32" s="2">
        <v>857</v>
      </c>
      <c r="F32" s="25">
        <f>$H$3*E20/G20+(1-$H$3)*F20</f>
        <v>0.9785395590371857</v>
      </c>
      <c r="G32" s="18">
        <f>$H$5*E32+(1-$H$5)*G31</f>
        <v>860.32871801344163</v>
      </c>
      <c r="H32" s="18">
        <f t="shared" si="1"/>
        <v>-3.6914710602170802</v>
      </c>
      <c r="I32" s="9">
        <f t="shared" si="2"/>
        <v>833.43504615525148</v>
      </c>
      <c r="J32" s="8">
        <f>E32-I32</f>
        <v>23.564953844748516</v>
      </c>
      <c r="K32" s="9">
        <f>ABS(E32-I32)</f>
        <v>23.564953844748516</v>
      </c>
      <c r="L32" s="9">
        <f t="shared" si="0"/>
        <v>555.30704970512784</v>
      </c>
      <c r="M32" s="9">
        <f>(K32/E32)</f>
        <v>2.7497028990371663E-2</v>
      </c>
      <c r="N32" s="9">
        <f>SUM($J$8:J32)</f>
        <v>524.73001296882887</v>
      </c>
      <c r="O32" s="9">
        <f>SUM($L$8:L32)/D32</f>
        <v>5102.9516015713116</v>
      </c>
      <c r="P32" s="9">
        <f>SUM($K$8:K32)/D32</f>
        <v>55.168841081918551</v>
      </c>
      <c r="Q32" s="27">
        <f>SUM($M$8:M32)/D32</f>
        <v>6.3131678994975932E-2</v>
      </c>
    </row>
    <row r="33" spans="2:17" x14ac:dyDescent="0.4">
      <c r="C33" s="7" t="s">
        <v>1</v>
      </c>
      <c r="D33" s="2">
        <v>26</v>
      </c>
      <c r="E33" s="2">
        <v>881</v>
      </c>
      <c r="F33" s="25">
        <f>$H$3*E21/G21+(1-$H$3)*F21</f>
        <v>0.93427513222001757</v>
      </c>
      <c r="G33" s="18">
        <f>$H$5*E33+(1-$H$5)*G32</f>
        <v>862.94858584986673</v>
      </c>
      <c r="H33" s="18">
        <f t="shared" si="1"/>
        <v>0.26957052463887021</v>
      </c>
      <c r="I33" s="9">
        <f t="shared" si="2"/>
        <v>800.33487716181571</v>
      </c>
      <c r="J33" s="8">
        <f>E33-I33</f>
        <v>80.665122838184288</v>
      </c>
      <c r="K33" s="9">
        <f>ABS(E33-I33)</f>
        <v>80.665122838184288</v>
      </c>
      <c r="L33" s="9">
        <f t="shared" si="0"/>
        <v>6506.8620424993605</v>
      </c>
      <c r="M33" s="9">
        <f>(K33/E33)</f>
        <v>9.1560865877621217E-2</v>
      </c>
      <c r="N33" s="9">
        <f>SUM($J$8:J33)</f>
        <v>605.39513580701316</v>
      </c>
      <c r="O33" s="9">
        <f>SUM($L$8:L33)/D33</f>
        <v>5156.9481569916206</v>
      </c>
      <c r="P33" s="9">
        <f>SUM($K$8:K33)/D33</f>
        <v>56.149467303313386</v>
      </c>
      <c r="Q33" s="27">
        <f>SUM($M$8:M33)/D33</f>
        <v>6.4225109259693061E-2</v>
      </c>
    </row>
    <row r="34" spans="2:17" x14ac:dyDescent="0.4">
      <c r="C34" s="7" t="s">
        <v>2</v>
      </c>
      <c r="D34" s="2">
        <v>27</v>
      </c>
      <c r="E34" s="2">
        <v>937</v>
      </c>
      <c r="F34" s="25">
        <f>$H$3*E22/G22+(1-$H$3)*F22</f>
        <v>1.0236608293729388</v>
      </c>
      <c r="G34" s="18">
        <f>$H$5*E34+(1-$H$5)*G33</f>
        <v>872.33382467055947</v>
      </c>
      <c r="H34" s="18">
        <f t="shared" si="1"/>
        <v>5.9906293658354057</v>
      </c>
      <c r="I34" s="9">
        <f t="shared" si="2"/>
        <v>883.64261388410557</v>
      </c>
      <c r="J34" s="8">
        <f>E34-I34</f>
        <v>53.357386115894428</v>
      </c>
      <c r="K34" s="9">
        <f>ABS(E34-I34)</f>
        <v>53.357386115894428</v>
      </c>
      <c r="L34" s="9">
        <f t="shared" si="0"/>
        <v>2847.0106531206434</v>
      </c>
      <c r="M34" s="9">
        <f>(K34/E34)</f>
        <v>5.6944915812053819E-2</v>
      </c>
      <c r="N34" s="9">
        <f>SUM($J$8:J34)</f>
        <v>658.75252192290759</v>
      </c>
      <c r="O34" s="9">
        <f>SUM($L$8:L34)/D34</f>
        <v>5071.3949161075107</v>
      </c>
      <c r="P34" s="9">
        <f>SUM($K$8:K34)/D34</f>
        <v>56.046056888964543</v>
      </c>
      <c r="Q34" s="27">
        <f>SUM($M$8:M34)/D34</f>
        <v>6.3955472465336047E-2</v>
      </c>
    </row>
    <row r="35" spans="2:17" x14ac:dyDescent="0.4">
      <c r="C35" s="7" t="s">
        <v>3</v>
      </c>
      <c r="D35" s="2">
        <v>28</v>
      </c>
      <c r="E35" s="2">
        <v>1159</v>
      </c>
      <c r="F35" s="25">
        <f>$H$3*E23/G23+(1-$H$3)*F23</f>
        <v>1.1132746520365573</v>
      </c>
      <c r="G35" s="18">
        <f>$H$5*E35+(1-$H$5)*G34</f>
        <v>908.66575091611014</v>
      </c>
      <c r="H35" s="18">
        <f t="shared" si="1"/>
        <v>25.033045031860446</v>
      </c>
      <c r="I35" s="9">
        <f t="shared" si="2"/>
        <v>977.8163509425666</v>
      </c>
      <c r="J35" s="8">
        <f>E35-I35</f>
        <v>181.1836490574334</v>
      </c>
      <c r="K35" s="9">
        <f>ABS(E35-I35)</f>
        <v>181.1836490574334</v>
      </c>
      <c r="L35" s="9">
        <f t="shared" si="0"/>
        <v>32827.514685767186</v>
      </c>
      <c r="M35" s="9">
        <f>(K35/E35)</f>
        <v>0.15632756605473114</v>
      </c>
      <c r="N35" s="9">
        <f>SUM($J$8:J35)</f>
        <v>839.93617098034099</v>
      </c>
      <c r="O35" s="9">
        <f>SUM($L$8:L35)/D35</f>
        <v>6062.6849078810701</v>
      </c>
      <c r="P35" s="9">
        <f>SUM($K$8:K35)/D35</f>
        <v>60.515256609266999</v>
      </c>
      <c r="Q35" s="27">
        <f>SUM($M$8:M35)/D35</f>
        <v>6.7254475807814448E-2</v>
      </c>
    </row>
    <row r="36" spans="2:17" x14ac:dyDescent="0.4">
      <c r="C36" s="7" t="s">
        <v>4</v>
      </c>
      <c r="D36" s="2">
        <v>29</v>
      </c>
      <c r="E36" s="2">
        <v>1072</v>
      </c>
      <c r="F36" s="25">
        <f>$H$3*E24/G24+(1-$H$3)*F24</f>
        <v>1.2055871803689779</v>
      </c>
      <c r="G36" s="18">
        <f>$H$5*E36+(1-$H$5)*G35</f>
        <v>929.36665113312597</v>
      </c>
      <c r="H36" s="18">
        <f t="shared" si="1"/>
        <v>22.314159856426887</v>
      </c>
      <c r="I36" s="9">
        <f t="shared" si="2"/>
        <v>1125.6552987208236</v>
      </c>
      <c r="J36" s="8">
        <f>E36-I36</f>
        <v>-53.655298720823566</v>
      </c>
      <c r="K36" s="9">
        <f>ABS(E36-I36)</f>
        <v>53.655298720823566</v>
      </c>
      <c r="L36" s="9">
        <f t="shared" si="0"/>
        <v>2878.8910808208111</v>
      </c>
      <c r="M36" s="9">
        <f>(K36/E36)</f>
        <v>5.0051584627633927E-2</v>
      </c>
      <c r="N36" s="9">
        <f>SUM($J$8:J36)</f>
        <v>786.28087225951742</v>
      </c>
      <c r="O36" s="9">
        <f>SUM($L$8:L36)/D36</f>
        <v>5952.8989138445095</v>
      </c>
      <c r="P36" s="9">
        <f>SUM($K$8:K36)/D36</f>
        <v>60.278706337251705</v>
      </c>
      <c r="Q36" s="27">
        <f>SUM($M$8:M36)/D36</f>
        <v>6.6661272663670293E-2</v>
      </c>
    </row>
    <row r="37" spans="2:17" x14ac:dyDescent="0.4">
      <c r="B37" s="2">
        <v>2008</v>
      </c>
      <c r="C37" s="7" t="s">
        <v>5</v>
      </c>
      <c r="D37" s="2">
        <v>30</v>
      </c>
      <c r="E37" s="2">
        <v>1246</v>
      </c>
      <c r="F37" s="25">
        <f>$H$3*E25/G25+(1-$H$3)*F25</f>
        <v>1.21481064678077</v>
      </c>
      <c r="G37" s="18">
        <f>$H$5*E37+(1-$H$5)*G36</f>
        <v>969.49660181423633</v>
      </c>
      <c r="H37" s="18">
        <f t="shared" si="1"/>
        <v>33.495478033020312</v>
      </c>
      <c r="I37" s="9">
        <f t="shared" si="2"/>
        <v>1156.1119815270663</v>
      </c>
      <c r="J37" s="8">
        <f>E37-I37</f>
        <v>89.888018472933709</v>
      </c>
      <c r="K37" s="9">
        <f>ABS(E37-I37)</f>
        <v>89.888018472933709</v>
      </c>
      <c r="L37" s="9">
        <f t="shared" si="0"/>
        <v>8079.8558649904717</v>
      </c>
      <c r="M37" s="9">
        <f>(K37/E37)</f>
        <v>7.2141266832210033E-2</v>
      </c>
      <c r="N37" s="9">
        <f>SUM($J$8:J37)</f>
        <v>876.16889073245113</v>
      </c>
      <c r="O37" s="9">
        <f>SUM($L$8:L37)/D37</f>
        <v>6023.7974788827087</v>
      </c>
      <c r="P37" s="9">
        <f>SUM($K$8:K37)/D37</f>
        <v>61.265683408441106</v>
      </c>
      <c r="Q37" s="27">
        <f>SUM($M$8:M37)/D37</f>
        <v>6.6843939135954947E-2</v>
      </c>
    </row>
    <row r="38" spans="2:17" x14ac:dyDescent="0.4">
      <c r="C38" s="7" t="s">
        <v>6</v>
      </c>
      <c r="D38" s="2">
        <v>31</v>
      </c>
      <c r="E38" s="2">
        <v>1198</v>
      </c>
      <c r="F38" s="25">
        <f>$H$3*E26/G26+(1-$H$3)*F26</f>
        <v>1.1580901090655469</v>
      </c>
      <c r="G38" s="18">
        <f>$H$5*E38+(1-$H$5)*G37</f>
        <v>998.45700706679941</v>
      </c>
      <c r="H38" s="18">
        <f t="shared" si="1"/>
        <v>30.64923381005574</v>
      </c>
      <c r="I38" s="9">
        <f t="shared" si="2"/>
        <v>1161.5552071421891</v>
      </c>
      <c r="J38" s="8">
        <f>E38-I38</f>
        <v>36.444792857810853</v>
      </c>
      <c r="K38" s="9">
        <f>ABS(E38-I38)</f>
        <v>36.444792857810853</v>
      </c>
      <c r="L38" s="9">
        <f t="shared" si="0"/>
        <v>1328.222926448741</v>
      </c>
      <c r="M38" s="9">
        <f>(K38/E38)</f>
        <v>3.0421362986486521E-2</v>
      </c>
      <c r="N38" s="9">
        <f>SUM($J$8:J38)</f>
        <v>912.61368359026199</v>
      </c>
      <c r="O38" s="9">
        <f>SUM($L$8:L38)/D38</f>
        <v>5872.3273320299995</v>
      </c>
      <c r="P38" s="9">
        <f>SUM($K$8:K38)/D38</f>
        <v>60.465009519711103</v>
      </c>
      <c r="Q38" s="27">
        <f>SUM($M$8:M38)/D38</f>
        <v>6.5669017324681778E-2</v>
      </c>
    </row>
    <row r="39" spans="2:17" x14ac:dyDescent="0.4">
      <c r="C39" s="7" t="s">
        <v>7</v>
      </c>
      <c r="D39" s="2">
        <v>32</v>
      </c>
      <c r="E39" s="2">
        <v>922</v>
      </c>
      <c r="F39" s="25">
        <f>$H$3*E27/G27+(1-$H$3)*F27</f>
        <v>0.94228391261494271</v>
      </c>
      <c r="G39" s="18">
        <f>$H$5*E39+(1-$H$5)*G38</f>
        <v>988.76688461508638</v>
      </c>
      <c r="H39" s="18">
        <f t="shared" si="1"/>
        <v>5.331964324781203</v>
      </c>
      <c r="I39" s="9">
        <f t="shared" si="2"/>
        <v>969.71025514989867</v>
      </c>
      <c r="J39" s="8">
        <f>E39-I39</f>
        <v>-47.710255149898671</v>
      </c>
      <c r="K39" s="9">
        <f>ABS(E39-I39)</f>
        <v>47.710255149898671</v>
      </c>
      <c r="L39" s="9">
        <f t="shared" si="0"/>
        <v>2276.2684464684326</v>
      </c>
      <c r="M39" s="9">
        <f>(K39/E39)</f>
        <v>5.1746480639803333E-2</v>
      </c>
      <c r="N39" s="9">
        <f>SUM($J$8:J39)</f>
        <v>864.90342844036331</v>
      </c>
      <c r="O39" s="9">
        <f>SUM($L$8:L39)/D39</f>
        <v>5759.9504918562006</v>
      </c>
      <c r="P39" s="9">
        <f>SUM($K$8:K39)/D39</f>
        <v>60.066423445654465</v>
      </c>
      <c r="Q39" s="27">
        <f>SUM($M$8:M39)/D39</f>
        <v>6.5233938053279317E-2</v>
      </c>
    </row>
    <row r="40" spans="2:17" x14ac:dyDescent="0.4">
      <c r="C40" s="7" t="s">
        <v>8</v>
      </c>
      <c r="D40" s="2">
        <v>33</v>
      </c>
      <c r="E40" s="2">
        <v>798</v>
      </c>
      <c r="F40" s="25">
        <f>$H$3*E28/G28+(1-$H$3)*F28</f>
        <v>0.88892185895260067</v>
      </c>
      <c r="G40" s="18">
        <f>$H$5*E40+(1-$H$5)*G39</f>
        <v>964.58918602904396</v>
      </c>
      <c r="H40" s="18">
        <f t="shared" si="1"/>
        <v>-13.188511894146304</v>
      </c>
      <c r="I40" s="9">
        <f t="shared" si="2"/>
        <v>883.67619678226765</v>
      </c>
      <c r="J40" s="8">
        <f>E40-I40</f>
        <v>-85.676196782267652</v>
      </c>
      <c r="K40" s="9">
        <f>ABS(E40-I40)</f>
        <v>85.676196782267652</v>
      </c>
      <c r="L40" s="9">
        <f t="shared" si="0"/>
        <v>7340.4106950738496</v>
      </c>
      <c r="M40" s="9">
        <f>(K40/E40)</f>
        <v>0.10736365511562362</v>
      </c>
      <c r="N40" s="9">
        <f>SUM($J$8:J40)</f>
        <v>779.22723165809566</v>
      </c>
      <c r="O40" s="9">
        <f>SUM($L$8:L40)/D40</f>
        <v>5807.8432252870389</v>
      </c>
      <c r="P40" s="9">
        <f>SUM($K$8:K40)/D40</f>
        <v>60.842477183127592</v>
      </c>
      <c r="Q40" s="27">
        <f>SUM($M$8:M40)/D40</f>
        <v>6.6510596146077627E-2</v>
      </c>
    </row>
    <row r="41" spans="2:17" x14ac:dyDescent="0.4">
      <c r="C41" s="7" t="s">
        <v>9</v>
      </c>
      <c r="D41" s="2">
        <v>34</v>
      </c>
      <c r="E41" s="2">
        <v>879</v>
      </c>
      <c r="F41" s="25">
        <f>$H$3*E29/G29+(1-$H$3)*F29</f>
        <v>0.88359267357435178</v>
      </c>
      <c r="G41" s="18">
        <f>$H$5*E41+(1-$H$5)*G40</f>
        <v>953.74165582897649</v>
      </c>
      <c r="H41" s="18">
        <f t="shared" si="1"/>
        <v>-11.719294982887401</v>
      </c>
      <c r="I41" s="9">
        <f t="shared" si="2"/>
        <v>840.65066529929481</v>
      </c>
      <c r="J41" s="8">
        <f>E41-I41</f>
        <v>38.349334700705185</v>
      </c>
      <c r="K41" s="9">
        <f>ABS(E41-I41)</f>
        <v>38.349334700705185</v>
      </c>
      <c r="L41" s="9">
        <f t="shared" si="0"/>
        <v>1470.6714719867109</v>
      </c>
      <c r="M41" s="9">
        <f>(K41/E41)</f>
        <v>4.3628367122531493E-2</v>
      </c>
      <c r="N41" s="9">
        <f>SUM($J$8:J41)</f>
        <v>817.57656635880085</v>
      </c>
      <c r="O41" s="9">
        <f>SUM($L$8:L41)/D41</f>
        <v>5680.2793501899705</v>
      </c>
      <c r="P41" s="9">
        <f>SUM($K$8:K41)/D41</f>
        <v>60.180914168938699</v>
      </c>
      <c r="Q41" s="27">
        <f>SUM($M$8:M41)/D41</f>
        <v>6.5837589410090977E-2</v>
      </c>
    </row>
    <row r="42" spans="2:17" x14ac:dyDescent="0.4">
      <c r="C42" s="7" t="s">
        <v>10</v>
      </c>
      <c r="D42" s="2">
        <v>35</v>
      </c>
      <c r="E42" s="2">
        <v>945</v>
      </c>
      <c r="F42" s="25">
        <f>$H$3*E30/G30+(1-$H$3)*F30</f>
        <v>0.89956497273430192</v>
      </c>
      <c r="G42" s="18">
        <f>$H$5*E42+(1-$H$5)*G41</f>
        <v>952.63374278525112</v>
      </c>
      <c r="H42" s="18">
        <f t="shared" si="1"/>
        <v>-5.0595155252872885</v>
      </c>
      <c r="I42" s="9">
        <f t="shared" si="2"/>
        <v>847.41031934961484</v>
      </c>
      <c r="J42" s="8">
        <f>E42-I42</f>
        <v>97.589680650385162</v>
      </c>
      <c r="K42" s="9">
        <f>ABS(E42-I42)</f>
        <v>97.589680650385162</v>
      </c>
      <c r="L42" s="9">
        <f t="shared" si="0"/>
        <v>9523.74576944416</v>
      </c>
      <c r="M42" s="9">
        <f>(K42/E42)</f>
        <v>0.10326950333374091</v>
      </c>
      <c r="N42" s="9">
        <f>SUM($J$8:J42)</f>
        <v>915.16624700918601</v>
      </c>
      <c r="O42" s="9">
        <f>SUM($L$8:L42)/D42</f>
        <v>5790.0926764543756</v>
      </c>
      <c r="P42" s="9">
        <f>SUM($K$8:K42)/D42</f>
        <v>61.249736068408595</v>
      </c>
      <c r="Q42" s="27">
        <f>SUM($M$8:M42)/D42</f>
        <v>6.69070726650524E-2</v>
      </c>
    </row>
    <row r="43" spans="2:17" x14ac:dyDescent="0.4">
      <c r="C43" s="7" t="s">
        <v>11</v>
      </c>
      <c r="D43" s="2">
        <v>36</v>
      </c>
      <c r="E43" s="2">
        <v>990</v>
      </c>
      <c r="F43" s="25">
        <f>$H$3*E31/G31+(1-$H$3)*F31</f>
        <v>0.95432055041551223</v>
      </c>
      <c r="G43" s="18">
        <f>$H$5*E43+(1-$H$5)*G42</f>
        <v>957.36952334826435</v>
      </c>
      <c r="H43" s="18">
        <f t="shared" si="1"/>
        <v>1.088082595672073</v>
      </c>
      <c r="I43" s="9">
        <f t="shared" si="2"/>
        <v>904.28955811828234</v>
      </c>
      <c r="J43" s="8">
        <f>E43-I43</f>
        <v>85.710441881717657</v>
      </c>
      <c r="K43" s="9">
        <f>ABS(E43-I43)</f>
        <v>85.710441881717657</v>
      </c>
      <c r="L43" s="9">
        <f t="shared" si="0"/>
        <v>7346.2798475592999</v>
      </c>
      <c r="M43" s="9">
        <f>(K43/E43)</f>
        <v>8.6576203920926922E-2</v>
      </c>
      <c r="N43" s="9">
        <f>SUM($J$8:J43)</f>
        <v>1000.8766888909037</v>
      </c>
      <c r="O43" s="9">
        <f>SUM($L$8:L43)/D43</f>
        <v>5833.3200978739569</v>
      </c>
      <c r="P43" s="9">
        <f>SUM($K$8:K43)/D43</f>
        <v>61.92920011877829</v>
      </c>
      <c r="Q43" s="27">
        <f>SUM($M$8:M43)/D43</f>
        <v>6.745343742216002E-2</v>
      </c>
    </row>
    <row r="44" spans="2:17" x14ac:dyDescent="0.4">
      <c r="C44" s="7" t="s">
        <v>0</v>
      </c>
      <c r="D44" s="2">
        <v>37</v>
      </c>
      <c r="E44" s="2">
        <v>917</v>
      </c>
      <c r="F44" s="25">
        <f>$H$3*E32/G32+(1-$H$3)*F32</f>
        <v>0.9840748341973431</v>
      </c>
      <c r="G44" s="18">
        <f>$H$5*E44+(1-$H$5)*G43</f>
        <v>952.25311035265497</v>
      </c>
      <c r="H44" s="18">
        <f t="shared" si="1"/>
        <v>-2.8059033639785085</v>
      </c>
      <c r="I44" s="9">
        <f t="shared" si="2"/>
        <v>943.19400965446164</v>
      </c>
      <c r="J44" s="8">
        <f>E44-I44</f>
        <v>-26.194009654461638</v>
      </c>
      <c r="K44" s="9">
        <f>ABS(E44-I44)</f>
        <v>26.194009654461638</v>
      </c>
      <c r="L44" s="9">
        <f t="shared" si="0"/>
        <v>686.12614177802948</v>
      </c>
      <c r="M44" s="9">
        <f>(K44/E44)</f>
        <v>2.8564896024494697E-2</v>
      </c>
      <c r="N44" s="9">
        <f>SUM($J$8:J44)</f>
        <v>974.68267923644203</v>
      </c>
      <c r="O44" s="9">
        <f>SUM($L$8:L44)/D44</f>
        <v>5694.2067477092014</v>
      </c>
      <c r="P44" s="9">
        <f>SUM($K$8:K44)/D44</f>
        <v>60.963384160283248</v>
      </c>
      <c r="Q44" s="27">
        <f>SUM($M$8:M44)/D44</f>
        <v>6.6402395762763661E-2</v>
      </c>
    </row>
    <row r="45" spans="2:17" x14ac:dyDescent="0.4">
      <c r="C45" s="7" t="s">
        <v>1</v>
      </c>
      <c r="D45" s="2">
        <v>38</v>
      </c>
      <c r="E45" s="2">
        <v>956</v>
      </c>
      <c r="F45" s="25">
        <f>$H$3*E33/G33+(1-$H$3)*F33</f>
        <v>0.96153822681551904</v>
      </c>
      <c r="G45" s="18">
        <f>$H$5*E45+(1-$H$5)*G44</f>
        <v>952.72798925373604</v>
      </c>
      <c r="H45" s="18">
        <f t="shared" si="1"/>
        <v>-0.74686086989333456</v>
      </c>
      <c r="I45" s="9">
        <f t="shared" si="2"/>
        <v>912.92978386283903</v>
      </c>
      <c r="J45" s="8">
        <f>E45-I45</f>
        <v>43.070216137160969</v>
      </c>
      <c r="K45" s="9">
        <f>ABS(E45-I45)</f>
        <v>43.070216137160969</v>
      </c>
      <c r="L45" s="9">
        <f t="shared" si="0"/>
        <v>1855.043518101761</v>
      </c>
      <c r="M45" s="9">
        <f>(K45/E45)</f>
        <v>4.505252734012654E-2</v>
      </c>
      <c r="N45" s="9">
        <f>SUM($J$8:J45)</f>
        <v>1017.752895373603</v>
      </c>
      <c r="O45" s="9">
        <f>SUM($L$8:L45)/D45</f>
        <v>5593.1761364037429</v>
      </c>
      <c r="P45" s="9">
        <f>SUM($K$8:K45)/D45</f>
        <v>60.492511317569502</v>
      </c>
      <c r="Q45" s="27">
        <f>SUM($M$8:M45)/D45</f>
        <v>6.584055712006269E-2</v>
      </c>
    </row>
    <row r="46" spans="2:17" x14ac:dyDescent="0.4">
      <c r="C46" s="7" t="s">
        <v>2</v>
      </c>
      <c r="D46" s="2">
        <v>39</v>
      </c>
      <c r="E46" s="2">
        <v>1001</v>
      </c>
      <c r="F46" s="25">
        <f>$H$3*E34/G34+(1-$H$3)*F34</f>
        <v>1.0395414581822038</v>
      </c>
      <c r="G46" s="18">
        <f>$H$5*E46+(1-$H$5)*G45</f>
        <v>958.84595951005315</v>
      </c>
      <c r="H46" s="18">
        <f t="shared" si="1"/>
        <v>3.561556410376618</v>
      </c>
      <c r="I46" s="9">
        <f t="shared" si="2"/>
        <v>989.62385036207957</v>
      </c>
      <c r="J46" s="8">
        <f>E46-I46</f>
        <v>11.376149637920435</v>
      </c>
      <c r="K46" s="9">
        <f>ABS(E46-I46)</f>
        <v>11.376149637920435</v>
      </c>
      <c r="L46" s="9">
        <f t="shared" si="0"/>
        <v>129.41678058435724</v>
      </c>
      <c r="M46" s="9">
        <f>(K46/E46)</f>
        <v>1.1364784853067368E-2</v>
      </c>
      <c r="N46" s="9">
        <f>SUM($J$8:J46)</f>
        <v>1029.1290450115234</v>
      </c>
      <c r="O46" s="9">
        <f>SUM($L$8:L46)/D46</f>
        <v>5453.0797426647841</v>
      </c>
      <c r="P46" s="9">
        <f>SUM($K$8:K46)/D46</f>
        <v>59.233117428347725</v>
      </c>
      <c r="Q46" s="27">
        <f>SUM($M$8:M46)/D46</f>
        <v>6.4443742446549976E-2</v>
      </c>
    </row>
    <row r="47" spans="2:17" x14ac:dyDescent="0.4">
      <c r="C47" s="7" t="s">
        <v>3</v>
      </c>
      <c r="D47" s="2">
        <v>40</v>
      </c>
      <c r="E47" s="2">
        <v>1142</v>
      </c>
      <c r="F47" s="25">
        <f>$H$3*E35/G35+(1-$H$3)*F35</f>
        <v>1.1643193026811425</v>
      </c>
      <c r="G47" s="18">
        <f>$H$5*E47+(1-$H$5)*G46</f>
        <v>982.05881007747053</v>
      </c>
      <c r="H47" s="18">
        <f t="shared" si="1"/>
        <v>15.894849650847064</v>
      </c>
      <c r="I47" s="9">
        <f t="shared" si="2"/>
        <v>1120.5496478315654</v>
      </c>
      <c r="J47" s="8">
        <f>E47-I47</f>
        <v>21.45035216843462</v>
      </c>
      <c r="K47" s="9">
        <f>ABS(E47-I47)</f>
        <v>21.45035216843462</v>
      </c>
      <c r="L47" s="9">
        <f t="shared" si="0"/>
        <v>460.11760814986781</v>
      </c>
      <c r="M47" s="9">
        <f>(K47/E47)</f>
        <v>1.8783145506510175E-2</v>
      </c>
      <c r="N47" s="9">
        <f>SUM($J$8:J47)</f>
        <v>1050.5793971799581</v>
      </c>
      <c r="O47" s="9">
        <f>SUM($L$8:L47)/D47</f>
        <v>5328.2556893019109</v>
      </c>
      <c r="P47" s="9">
        <f>SUM($K$8:K47)/D47</f>
        <v>58.288548296849896</v>
      </c>
      <c r="Q47" s="27">
        <f>SUM($M$8:M47)/D47</f>
        <v>6.3302227523048996E-2</v>
      </c>
    </row>
    <row r="48" spans="2:17" x14ac:dyDescent="0.4">
      <c r="C48" s="7" t="s">
        <v>4</v>
      </c>
      <c r="D48" s="2">
        <v>41</v>
      </c>
      <c r="E48" s="2">
        <v>1276</v>
      </c>
      <c r="F48" s="25">
        <f>$H$3*E36/G36+(1-$H$3)*F36</f>
        <v>1.1891891822091751</v>
      </c>
      <c r="G48" s="18">
        <f>$H$5*E48+(1-$H$5)*G47</f>
        <v>1019.3127679974162</v>
      </c>
      <c r="H48" s="18">
        <f t="shared" si="1"/>
        <v>29.299979284172945</v>
      </c>
      <c r="I48" s="9">
        <f t="shared" si="2"/>
        <v>1186.7556964949715</v>
      </c>
      <c r="J48" s="8">
        <f>E48-I48</f>
        <v>89.244303505028483</v>
      </c>
      <c r="K48" s="9">
        <f>ABS(E48-I48)</f>
        <v>89.244303505028483</v>
      </c>
      <c r="L48" s="9">
        <f t="shared" si="0"/>
        <v>7964.5457080976394</v>
      </c>
      <c r="M48" s="9">
        <f>(K48/E48)</f>
        <v>6.9940676728078743E-2</v>
      </c>
      <c r="N48" s="9">
        <f>SUM($J$8:J48)</f>
        <v>1139.8237006849865</v>
      </c>
      <c r="O48" s="9">
        <f>SUM($L$8:L48)/D48</f>
        <v>5392.5554458579036</v>
      </c>
      <c r="P48" s="9">
        <f>SUM($K$8:K48)/D48</f>
        <v>59.043566716561564</v>
      </c>
      <c r="Q48" s="27">
        <f>SUM($M$8:M48)/D48</f>
        <v>6.3464140918293624E-2</v>
      </c>
    </row>
    <row r="49" spans="2:17" x14ac:dyDescent="0.4">
      <c r="B49" s="2">
        <v>2009</v>
      </c>
      <c r="C49" s="7" t="s">
        <v>5</v>
      </c>
      <c r="D49" s="2">
        <v>42</v>
      </c>
      <c r="E49" s="2">
        <v>1356</v>
      </c>
      <c r="F49" s="25">
        <f>$H$3*E37/G37+(1-$H$3)*F37</f>
        <v>1.2369602884945319</v>
      </c>
      <c r="G49" s="18">
        <f>$H$5*E49+(1-$H$5)*G48</f>
        <v>1061.9843376964877</v>
      </c>
      <c r="H49" s="18">
        <f t="shared" si="1"/>
        <v>37.692085389781298</v>
      </c>
      <c r="I49" s="9">
        <f t="shared" si="2"/>
        <v>1297.0923263964783</v>
      </c>
      <c r="J49" s="8">
        <f>E49-I49</f>
        <v>58.907673603521744</v>
      </c>
      <c r="K49" s="9">
        <f>ABS(E49-I49)</f>
        <v>58.907673603521744</v>
      </c>
      <c r="L49" s="9">
        <f t="shared" si="0"/>
        <v>3470.1140093790523</v>
      </c>
      <c r="M49" s="9">
        <f>(K49/E49)</f>
        <v>4.3442237170738751E-2</v>
      </c>
      <c r="N49" s="9">
        <f>SUM($J$8:J49)</f>
        <v>1198.7313742885083</v>
      </c>
      <c r="O49" s="9">
        <f>SUM($L$8:L49)/D49</f>
        <v>5346.7830307036456</v>
      </c>
      <c r="P49" s="9">
        <f>SUM($K$8:K49)/D49</f>
        <v>59.040331166251093</v>
      </c>
      <c r="Q49" s="27">
        <f>SUM($M$8:M49)/D49</f>
        <v>6.2987428924304228E-2</v>
      </c>
    </row>
    <row r="50" spans="2:17" x14ac:dyDescent="0.4">
      <c r="C50" s="7" t="s">
        <v>6</v>
      </c>
      <c r="D50" s="2">
        <v>43</v>
      </c>
      <c r="E50" s="2">
        <v>1288</v>
      </c>
      <c r="F50" s="25">
        <f>$H$3*E38/G38+(1-$H$3)*F38</f>
        <v>1.1712306840537301</v>
      </c>
      <c r="G50" s="18">
        <f>$H$5*E50+(1-$H$5)*G49</f>
        <v>1090.6294485600686</v>
      </c>
      <c r="H50" s="18">
        <f t="shared" si="1"/>
        <v>32.014139251525592</v>
      </c>
      <c r="I50" s="9">
        <f t="shared" si="2"/>
        <v>1287.9747692490901</v>
      </c>
      <c r="J50" s="8">
        <f>E50-I50</f>
        <v>2.523075090994098E-2</v>
      </c>
      <c r="K50" s="9">
        <f>ABS(E50-I50)</f>
        <v>2.523075090994098E-2</v>
      </c>
      <c r="L50" s="9">
        <f t="shared" si="0"/>
        <v>6.3659079147948756E-4</v>
      </c>
      <c r="M50" s="9">
        <f>(K50/E50)</f>
        <v>1.9589092321382749E-5</v>
      </c>
      <c r="N50" s="9">
        <f>SUM($J$8:J50)</f>
        <v>1198.7566050394182</v>
      </c>
      <c r="O50" s="9">
        <f>SUM($L$8:L50)/D50</f>
        <v>5222.43925409637</v>
      </c>
      <c r="P50" s="9">
        <f>SUM($K$8:K50)/D50</f>
        <v>57.667886970545489</v>
      </c>
      <c r="Q50" s="27">
        <f>SUM($M$8:M50)/D50</f>
        <v>6.1523060556118579E-2</v>
      </c>
    </row>
    <row r="51" spans="2:17" x14ac:dyDescent="0.4">
      <c r="C51" s="7" t="s">
        <v>7</v>
      </c>
      <c r="D51" s="2">
        <v>44</v>
      </c>
      <c r="E51" s="2">
        <v>1082</v>
      </c>
      <c r="F51" s="25">
        <f>$H$3*E39/G39+(1-$H$3)*F39</f>
        <v>0.93919731755746438</v>
      </c>
      <c r="G51" s="18">
        <f>$H$5*E51+(1-$H$5)*G50</f>
        <v>1089.5357566089206</v>
      </c>
      <c r="H51" s="18">
        <f t="shared" si="1"/>
        <v>11.235426790378456</v>
      </c>
      <c r="I51" s="9">
        <f t="shared" si="2"/>
        <v>1054.383846245737</v>
      </c>
      <c r="J51" s="8">
        <f>E51-I51</f>
        <v>27.616153754262996</v>
      </c>
      <c r="K51" s="9">
        <f>ABS(E51-I51)</f>
        <v>27.616153754262996</v>
      </c>
      <c r="L51" s="9">
        <f t="shared" si="0"/>
        <v>762.65194817909412</v>
      </c>
      <c r="M51" s="9">
        <f>(K51/E51)</f>
        <v>2.5523247462350275E-2</v>
      </c>
      <c r="N51" s="9">
        <f>SUM($J$8:J51)</f>
        <v>1226.3727587936812</v>
      </c>
      <c r="O51" s="9">
        <f>SUM($L$8:L51)/D51</f>
        <v>5121.0804516891594</v>
      </c>
      <c r="P51" s="9">
        <f>SUM($K$8:K51)/D51</f>
        <v>56.984893033811794</v>
      </c>
      <c r="Q51" s="27">
        <f>SUM($M$8:M51)/D51</f>
        <v>6.0704882985805668E-2</v>
      </c>
    </row>
    <row r="52" spans="2:17" x14ac:dyDescent="0.4">
      <c r="C52" s="7" t="s">
        <v>8</v>
      </c>
      <c r="D52" s="2">
        <v>45</v>
      </c>
      <c r="E52" s="2">
        <v>877</v>
      </c>
      <c r="F52" s="25">
        <f>$H$3*E40/G40+(1-$H$3)*F40</f>
        <v>0.86953044414413116</v>
      </c>
      <c r="G52" s="18">
        <f>$H$5*E52+(1-$H$5)*G51</f>
        <v>1062.5990821834025</v>
      </c>
      <c r="H52" s="18">
        <f t="shared" si="1"/>
        <v>-12.721657874800908</v>
      </c>
      <c r="I52" s="9">
        <f t="shared" si="2"/>
        <v>957.15405600225324</v>
      </c>
      <c r="J52" s="8">
        <f>E52-I52</f>
        <v>-80.154056002253242</v>
      </c>
      <c r="K52" s="9">
        <f>ABS(E52-I52)</f>
        <v>80.154056002253242</v>
      </c>
      <c r="L52" s="9">
        <f t="shared" si="0"/>
        <v>6424.6726936123487</v>
      </c>
      <c r="M52" s="9">
        <f>(K52/E52)</f>
        <v>9.1395730903367431E-2</v>
      </c>
      <c r="N52" s="9">
        <f>SUM($J$8:J52)</f>
        <v>1146.2187027914279</v>
      </c>
      <c r="O52" s="9">
        <f>SUM($L$8:L52)/D52</f>
        <v>5150.0491681763415</v>
      </c>
      <c r="P52" s="9">
        <f>SUM($K$8:K52)/D52</f>
        <v>57.499763321999382</v>
      </c>
      <c r="Q52" s="27">
        <f>SUM($M$8:M52)/D52</f>
        <v>6.1386901828418147E-2</v>
      </c>
    </row>
    <row r="53" spans="2:17" x14ac:dyDescent="0.4">
      <c r="C53" s="7" t="s">
        <v>9</v>
      </c>
      <c r="D53" s="2">
        <v>46</v>
      </c>
      <c r="E53" s="2">
        <v>1009</v>
      </c>
      <c r="F53" s="25">
        <f>$H$3*E41/G41+(1-$H$3)*F41</f>
        <v>0.89556249506873942</v>
      </c>
      <c r="G53" s="18">
        <f>$H$5*E53+(1-$H$5)*G52</f>
        <v>1055.8059615842294</v>
      </c>
      <c r="H53" s="18">
        <f t="shared" si="1"/>
        <v>-9.000865334469399</v>
      </c>
      <c r="I53" s="9">
        <f t="shared" si="2"/>
        <v>940.23084563015288</v>
      </c>
      <c r="J53" s="8">
        <f>E53-I53</f>
        <v>68.769154369847115</v>
      </c>
      <c r="K53" s="9">
        <f>ABS(E53-I53)</f>
        <v>68.769154369847115</v>
      </c>
      <c r="L53" s="9">
        <f t="shared" si="0"/>
        <v>4729.1965927438623</v>
      </c>
      <c r="M53" s="9">
        <f>(K53/E53)</f>
        <v>6.8155752596478811E-2</v>
      </c>
      <c r="N53" s="9">
        <f>SUM($J$8:J53)</f>
        <v>1214.9878571612749</v>
      </c>
      <c r="O53" s="9">
        <f>SUM($L$8:L53)/D53</f>
        <v>5140.9001991452005</v>
      </c>
      <c r="P53" s="9">
        <f>SUM($K$8:K53)/D53</f>
        <v>57.744750083909111</v>
      </c>
      <c r="Q53" s="27">
        <f>SUM($M$8:M53)/D53</f>
        <v>6.1534050758158598E-2</v>
      </c>
    </row>
    <row r="54" spans="2:17" x14ac:dyDescent="0.4">
      <c r="C54" s="7" t="s">
        <v>10</v>
      </c>
      <c r="D54" s="2">
        <v>47</v>
      </c>
      <c r="E54" s="2">
        <v>1100</v>
      </c>
      <c r="F54" s="25">
        <f>$H$3*E42/G42+(1-$H$3)*F42</f>
        <v>0.92864634622031061</v>
      </c>
      <c r="G54" s="18">
        <f>$H$5*E54+(1-$H$5)*G53</f>
        <v>1061.4070916874568</v>
      </c>
      <c r="H54" s="18">
        <f t="shared" si="1"/>
        <v>0.1634517934487576</v>
      </c>
      <c r="I54" s="9">
        <f t="shared" si="2"/>
        <v>972.11172783714028</v>
      </c>
      <c r="J54" s="8">
        <f>E54-I54</f>
        <v>127.88827216285972</v>
      </c>
      <c r="K54" s="9">
        <f>ABS(E54-I54)</f>
        <v>127.88827216285972</v>
      </c>
      <c r="L54" s="9">
        <f t="shared" si="0"/>
        <v>16355.410156801681</v>
      </c>
      <c r="M54" s="9">
        <f>(K54/E54)</f>
        <v>0.11626206560259975</v>
      </c>
      <c r="N54" s="9">
        <f>SUM($J$8:J54)</f>
        <v>1342.8761293241346</v>
      </c>
      <c r="O54" s="9">
        <f>SUM($L$8:L54)/D54</f>
        <v>5379.506793988955</v>
      </c>
      <c r="P54" s="9">
        <f>SUM($K$8:K54)/D54</f>
        <v>59.237165447291041</v>
      </c>
      <c r="Q54" s="27">
        <f>SUM($M$8:M54)/D54</f>
        <v>6.269847660591267E-2</v>
      </c>
    </row>
    <row r="55" spans="2:17" x14ac:dyDescent="0.4">
      <c r="C55" s="7" t="s">
        <v>11</v>
      </c>
      <c r="D55" s="2">
        <v>48</v>
      </c>
      <c r="E55" s="2">
        <v>998</v>
      </c>
      <c r="F55" s="25">
        <f>$H$3*E43/G43+(1-$H$3)*F43</f>
        <v>0.97941871114799084</v>
      </c>
      <c r="G55" s="18">
        <f>$H$5*E55+(1-$H$5)*G54</f>
        <v>1053.3709089184708</v>
      </c>
      <c r="H55" s="18">
        <f t="shared" si="1"/>
        <v>-4.9826977026123833</v>
      </c>
      <c r="I55" s="9">
        <f t="shared" si="2"/>
        <v>1039.7220534887408</v>
      </c>
      <c r="J55" s="8">
        <f>E55-I55</f>
        <v>-41.722053488740812</v>
      </c>
      <c r="K55" s="9">
        <f>ABS(E55-I55)</f>
        <v>41.722053488740812</v>
      </c>
      <c r="L55" s="9">
        <f t="shared" si="0"/>
        <v>1740.7297473173494</v>
      </c>
      <c r="M55" s="9">
        <f>(K55/E55)</f>
        <v>4.1805664818377566E-2</v>
      </c>
      <c r="N55" s="9">
        <f>SUM($J$8:J55)</f>
        <v>1301.1540758353938</v>
      </c>
      <c r="O55" s="9">
        <f>SUM($L$8:L55)/D55</f>
        <v>5303.6989388499633</v>
      </c>
      <c r="P55" s="9">
        <f>SUM($K$8:K55)/D55</f>
        <v>58.872267281487915</v>
      </c>
      <c r="Q55" s="27">
        <f>SUM($M$8:M55)/D55</f>
        <v>6.2263209693672356E-2</v>
      </c>
    </row>
    <row r="56" spans="2:17" x14ac:dyDescent="0.4">
      <c r="C56" s="7" t="s">
        <v>0</v>
      </c>
      <c r="D56" s="2">
        <v>49</v>
      </c>
      <c r="E56" s="2">
        <v>887</v>
      </c>
      <c r="F56" s="25">
        <f>$H$3*E44/G44+(1-$H$3)*F44</f>
        <v>0.97743691285903178</v>
      </c>
      <c r="G56" s="18">
        <f>$H$5*E56+(1-$H$5)*G55</f>
        <v>1032.2851439680555</v>
      </c>
      <c r="H56" s="18">
        <f t="shared" si="1"/>
        <v>-15.089098270994896</v>
      </c>
      <c r="I56" s="9">
        <f t="shared" si="2"/>
        <v>1024.7333366486314</v>
      </c>
      <c r="J56" s="8">
        <f>E56-I56</f>
        <v>-137.73333664863139</v>
      </c>
      <c r="K56" s="9">
        <f>ABS(E56-I56)</f>
        <v>137.73333664863139</v>
      </c>
      <c r="L56" s="9">
        <f t="shared" si="0"/>
        <v>18970.472024365226</v>
      </c>
      <c r="M56" s="9">
        <f>(K56/E56)</f>
        <v>0.15527997367376709</v>
      </c>
      <c r="N56" s="9">
        <f>SUM($J$8:J56)</f>
        <v>1163.4207391867624</v>
      </c>
      <c r="O56" s="9">
        <f>SUM($L$8:L56)/D56</f>
        <v>5582.6126752890505</v>
      </c>
      <c r="P56" s="9">
        <f>SUM($K$8:K56)/D56</f>
        <v>60.481676860409209</v>
      </c>
      <c r="Q56" s="27">
        <f>SUM($M$8:M56)/D56</f>
        <v>6.4161510999388577E-2</v>
      </c>
    </row>
    <row r="57" spans="2:17" x14ac:dyDescent="0.4">
      <c r="C57" s="7" t="s">
        <v>1</v>
      </c>
      <c r="D57" s="2">
        <v>50</v>
      </c>
      <c r="E57" s="2">
        <v>892</v>
      </c>
      <c r="F57" s="25">
        <f>$H$3*E45/G45+(1-$H$3)*F45</f>
        <v>0.97472124305143604</v>
      </c>
      <c r="G57" s="18">
        <f>$H$5*E57+(1-$H$5)*G56</f>
        <v>1014.5054756896599</v>
      </c>
      <c r="H57" s="18">
        <f t="shared" si="1"/>
        <v>-16.77771931651516</v>
      </c>
      <c r="I57" s="9">
        <f t="shared" si="2"/>
        <v>991.48259408884428</v>
      </c>
      <c r="J57" s="8">
        <f>E57-I57</f>
        <v>-99.48259408884428</v>
      </c>
      <c r="K57" s="9">
        <f>ABS(E57-I57)</f>
        <v>99.48259408884428</v>
      </c>
      <c r="L57" s="9">
        <f t="shared" si="0"/>
        <v>9896.7865266457557</v>
      </c>
      <c r="M57" s="9">
        <f>(K57/E57)</f>
        <v>0.11152757184848014</v>
      </c>
      <c r="N57" s="9">
        <f>SUM($J$8:J57)</f>
        <v>1063.9381450979181</v>
      </c>
      <c r="O57" s="9">
        <f>SUM($L$8:L57)/D57</f>
        <v>5668.8961523161852</v>
      </c>
      <c r="P57" s="9">
        <f>SUM($K$8:K57)/D57</f>
        <v>61.261695204977912</v>
      </c>
      <c r="Q57" s="27">
        <f>SUM($M$8:M57)/D57</f>
        <v>6.5108832216370413E-2</v>
      </c>
    </row>
    <row r="58" spans="2:17" x14ac:dyDescent="0.4">
      <c r="C58" s="7" t="s">
        <v>2</v>
      </c>
      <c r="D58" s="2">
        <v>51</v>
      </c>
      <c r="E58" s="2">
        <v>997</v>
      </c>
      <c r="F58" s="25">
        <f>$H$3*E46/G46+(1-$H$3)*F46</f>
        <v>1.0409328353125624</v>
      </c>
      <c r="G58" s="18">
        <f>$H$5*E58+(1-$H$5)*G57</f>
        <v>1012.2868405440271</v>
      </c>
      <c r="H58" s="18">
        <f t="shared" si="1"/>
        <v>-7.6403336076024635</v>
      </c>
      <c r="I58" s="9">
        <f t="shared" si="2"/>
        <v>1038.5675823115391</v>
      </c>
      <c r="J58" s="8">
        <f>E58-I58</f>
        <v>-41.567582311539127</v>
      </c>
      <c r="K58" s="9">
        <f>ABS(E58-I58)</f>
        <v>41.567582311539127</v>
      </c>
      <c r="L58" s="9">
        <f t="shared" si="0"/>
        <v>1727.8638992265805</v>
      </c>
      <c r="M58" s="9">
        <f>(K58/E58)</f>
        <v>4.1692660292416375E-2</v>
      </c>
      <c r="N58" s="9">
        <f>SUM($J$8:J58)</f>
        <v>1022.370562786379</v>
      </c>
      <c r="O58" s="9">
        <f>SUM($L$8:L58)/D58</f>
        <v>5591.6210100987419</v>
      </c>
      <c r="P58" s="9">
        <f>SUM($K$8:K58)/D58</f>
        <v>60.875536128635972</v>
      </c>
      <c r="Q58" s="27">
        <f>SUM($M$8:M58)/D58</f>
        <v>6.4649691590410535E-2</v>
      </c>
    </row>
    <row r="59" spans="2:17" x14ac:dyDescent="0.4">
      <c r="C59" s="7" t="s">
        <v>3</v>
      </c>
      <c r="D59" s="2">
        <v>52</v>
      </c>
      <c r="E59" s="2">
        <v>1118</v>
      </c>
      <c r="F59" s="25">
        <f>$H$3*E47/G47+(1-$H$3)*F47</f>
        <v>1.1638611099681722</v>
      </c>
      <c r="G59" s="18">
        <f>$H$5*E59+(1-$H$5)*G58</f>
        <v>1025.6848729701571</v>
      </c>
      <c r="H59" s="18">
        <f t="shared" si="1"/>
        <v>5.5634958970009851</v>
      </c>
      <c r="I59" s="9">
        <f t="shared" si="2"/>
        <v>1169.2689986886742</v>
      </c>
      <c r="J59" s="8">
        <f>E59-I59</f>
        <v>-51.268998688674174</v>
      </c>
      <c r="K59" s="9">
        <f>ABS(E59-I59)</f>
        <v>51.268998688674174</v>
      </c>
      <c r="L59" s="9">
        <f t="shared" si="0"/>
        <v>2628.5102265392743</v>
      </c>
      <c r="M59" s="9">
        <f>(K59/E59)</f>
        <v>4.5857780580209458E-2</v>
      </c>
      <c r="N59" s="9">
        <f>SUM($J$8:J59)</f>
        <v>971.1015640977048</v>
      </c>
      <c r="O59" s="9">
        <f>SUM($L$8:L59)/D59</f>
        <v>5534.6381104149059</v>
      </c>
      <c r="P59" s="9">
        <f>SUM($K$8:K59)/D59</f>
        <v>60.690795024021327</v>
      </c>
      <c r="Q59" s="27">
        <f>SUM($M$8:M59)/D59</f>
        <v>6.4288308686368201E-2</v>
      </c>
    </row>
    <row r="60" spans="2:17" x14ac:dyDescent="0.4">
      <c r="C60" s="7" t="s">
        <v>4</v>
      </c>
      <c r="D60" s="2">
        <v>53</v>
      </c>
      <c r="E60" s="2">
        <v>1197</v>
      </c>
      <c r="F60" s="25">
        <f>$H$3*E48/G48+(1-$H$3)*F48</f>
        <v>1.2088977650393176</v>
      </c>
      <c r="G60" s="18">
        <f>$H$5*E60+(1-$H$5)*G59</f>
        <v>1047.3972656263275</v>
      </c>
      <c r="H60" s="18">
        <f t="shared" si="1"/>
        <v>15.698659395612552</v>
      </c>
      <c r="I60" s="9">
        <f t="shared" si="2"/>
        <v>1246.6738483239494</v>
      </c>
      <c r="J60" s="8">
        <f>E60-I60</f>
        <v>-49.673848323949414</v>
      </c>
      <c r="K60" s="9">
        <f>ABS(E60-I60)</f>
        <v>49.673848323949414</v>
      </c>
      <c r="L60" s="9">
        <f t="shared" si="0"/>
        <v>2467.4912073107321</v>
      </c>
      <c r="M60" s="9">
        <f>(K60/E60)</f>
        <v>4.1498620153675364E-2</v>
      </c>
      <c r="N60" s="9">
        <f>SUM($J$8:J60)</f>
        <v>921.42771577375538</v>
      </c>
      <c r="O60" s="9">
        <f>SUM($L$8:L60)/D60</f>
        <v>5476.7674141299221</v>
      </c>
      <c r="P60" s="9">
        <f>SUM($K$8:K60)/D60</f>
        <v>60.482928105152048</v>
      </c>
      <c r="Q60" s="27">
        <f>SUM($M$8:M60)/D60</f>
        <v>6.385831456310985E-2</v>
      </c>
    </row>
    <row r="61" spans="2:17" x14ac:dyDescent="0.4">
      <c r="B61" s="2">
        <v>2010</v>
      </c>
      <c r="C61" s="7" t="s">
        <v>5</v>
      </c>
      <c r="D61" s="2">
        <v>54</v>
      </c>
      <c r="E61" s="2">
        <v>1256</v>
      </c>
      <c r="F61" s="25">
        <f>$H$3*E49/G49+(1-$H$3)*F49</f>
        <v>1.2495135350269275</v>
      </c>
      <c r="G61" s="18">
        <f>$H$5*E61+(1-$H$5)*G60</f>
        <v>1073.8354708006025</v>
      </c>
      <c r="H61" s="18">
        <f t="shared" si="1"/>
        <v>22.438875398650936</v>
      </c>
      <c r="I61" s="9">
        <f t="shared" si="2"/>
        <v>1328.3527473468857</v>
      </c>
      <c r="J61" s="8">
        <f>E61-I61</f>
        <v>-72.352747346885735</v>
      </c>
      <c r="K61" s="9">
        <f>ABS(E61-I61)</f>
        <v>72.352747346885735</v>
      </c>
      <c r="L61" s="9">
        <f t="shared" si="0"/>
        <v>5234.9200486422806</v>
      </c>
      <c r="M61" s="9">
        <f>(K61/E61)</f>
        <v>5.7605690562807114E-2</v>
      </c>
      <c r="N61" s="9">
        <f>SUM($J$8:J61)</f>
        <v>849.07496842686965</v>
      </c>
      <c r="O61" s="9">
        <f>SUM($L$8:L61)/D61</f>
        <v>5472.2887592134839</v>
      </c>
      <c r="P61" s="9">
        <f>SUM($K$8:K61)/D61</f>
        <v>60.702739572591561</v>
      </c>
      <c r="Q61" s="27">
        <f>SUM($M$8:M61)/D61</f>
        <v>6.3742525229770905E-2</v>
      </c>
    </row>
    <row r="62" spans="2:17" x14ac:dyDescent="0.4">
      <c r="C62" s="7" t="s">
        <v>6</v>
      </c>
      <c r="D62" s="2">
        <v>55</v>
      </c>
      <c r="E62" s="2">
        <v>1202</v>
      </c>
      <c r="F62" s="25">
        <f>$H$3*E50/G50+(1-$H$3)*F50</f>
        <v>1.1742950619526775</v>
      </c>
      <c r="G62" s="18">
        <f>$H$5*E62+(1-$H$5)*G61</f>
        <v>1090.0789784862127</v>
      </c>
      <c r="H62" s="18">
        <f t="shared" si="1"/>
        <v>18.550618160890451</v>
      </c>
      <c r="I62" s="9">
        <f t="shared" si="2"/>
        <v>1287.3495512871832</v>
      </c>
      <c r="J62" s="8">
        <f>E62-I62</f>
        <v>-85.349551287183203</v>
      </c>
      <c r="K62" s="9">
        <f>ABS(E62-I62)</f>
        <v>85.349551287183203</v>
      </c>
      <c r="L62" s="9">
        <f t="shared" si="0"/>
        <v>7284.545904923516</v>
      </c>
      <c r="M62" s="9">
        <f>(K62/E62)</f>
        <v>7.1006282268871221E-2</v>
      </c>
      <c r="N62" s="9">
        <f>SUM($J$8:J62)</f>
        <v>763.72541713968644</v>
      </c>
      <c r="O62" s="9">
        <f>SUM($L$8:L62)/D62</f>
        <v>5505.2388891354849</v>
      </c>
      <c r="P62" s="9">
        <f>SUM($K$8:K62)/D62</f>
        <v>61.150863421947776</v>
      </c>
      <c r="Q62" s="27">
        <f>SUM($M$8:M62)/D62</f>
        <v>6.3874593539572727E-2</v>
      </c>
    </row>
    <row r="63" spans="2:17" x14ac:dyDescent="0.4">
      <c r="C63" s="7" t="s">
        <v>7</v>
      </c>
      <c r="D63" s="2">
        <v>56</v>
      </c>
      <c r="E63" s="2">
        <v>1170</v>
      </c>
      <c r="F63" s="25">
        <f>$H$3*E51/G51+(1-$H$3)*F51</f>
        <v>0.9561531217780721</v>
      </c>
      <c r="G63" s="18">
        <f>$H$5*E63+(1-$H$5)*G62</f>
        <v>1100.2081283790142</v>
      </c>
      <c r="H63" s="18">
        <f t="shared" si="1"/>
        <v>13.265244239171151</v>
      </c>
      <c r="I63" s="9">
        <f t="shared" si="2"/>
        <v>1060.0196497296927</v>
      </c>
      <c r="J63" s="8">
        <f>E63-I63</f>
        <v>109.98035027030733</v>
      </c>
      <c r="K63" s="9">
        <f>ABS(E63-I63)</f>
        <v>109.98035027030733</v>
      </c>
      <c r="L63" s="9">
        <f t="shared" si="0"/>
        <v>12095.677445579489</v>
      </c>
      <c r="M63" s="9">
        <f>(K63/E63)</f>
        <v>9.4000299376331045E-2</v>
      </c>
      <c r="N63" s="9">
        <f>SUM($J$8:J63)</f>
        <v>873.70576740999377</v>
      </c>
      <c r="O63" s="9">
        <f>SUM($L$8:L63)/D63</f>
        <v>5622.9252919291275</v>
      </c>
      <c r="P63" s="9">
        <f>SUM($K$8:K63)/D63</f>
        <v>62.022818544239904</v>
      </c>
      <c r="Q63" s="27">
        <f>SUM($M$8:M63)/D63</f>
        <v>6.4412552572371981E-2</v>
      </c>
    </row>
    <row r="64" spans="2:17" x14ac:dyDescent="0.4">
      <c r="C64" s="7" t="s">
        <v>8</v>
      </c>
      <c r="D64" s="2">
        <v>57</v>
      </c>
      <c r="E64" s="2">
        <v>982</v>
      </c>
      <c r="F64" s="25">
        <f>$H$3*E52/G52+(1-$H$3)*F52</f>
        <v>0.85562386460300133</v>
      </c>
      <c r="G64" s="18">
        <f>$H$5*E64+(1-$H$5)*G63</f>
        <v>1085.2264899036852</v>
      </c>
      <c r="H64" s="18">
        <f t="shared" si="1"/>
        <v>-4.462702066201695</v>
      </c>
      <c r="I64" s="9">
        <f t="shared" si="2"/>
        <v>952.71439021210938</v>
      </c>
      <c r="J64" s="8">
        <f>E64-I64</f>
        <v>29.285609787890621</v>
      </c>
      <c r="K64" s="9">
        <f>ABS(E64-I64)</f>
        <v>29.285609787890621</v>
      </c>
      <c r="L64" s="9">
        <f t="shared" si="0"/>
        <v>857.64694064859498</v>
      </c>
      <c r="M64" s="9">
        <f>(K64/E64)</f>
        <v>2.9822413225957863E-2</v>
      </c>
      <c r="N64" s="9">
        <f>SUM($J$8:J64)</f>
        <v>902.99137719788439</v>
      </c>
      <c r="O64" s="9">
        <f>SUM($L$8:L64)/D64</f>
        <v>5539.3239173452594</v>
      </c>
      <c r="P64" s="9">
        <f>SUM($K$8:K64)/D64</f>
        <v>61.448481548514479</v>
      </c>
      <c r="Q64" s="27">
        <f>SUM($M$8:M64)/D64</f>
        <v>6.380570802243489E-2</v>
      </c>
    </row>
    <row r="65" spans="3:17" x14ac:dyDescent="0.4">
      <c r="C65" s="7" t="s">
        <v>9</v>
      </c>
      <c r="D65" s="2">
        <v>58</v>
      </c>
      <c r="E65" s="2">
        <v>1297</v>
      </c>
      <c r="F65" s="25">
        <f>$H$3*E53/G53+(1-$H$3)*F53</f>
        <v>0.91447527158446773</v>
      </c>
      <c r="G65" s="18">
        <f>$H$5*E65+(1-$H$5)*G64</f>
        <v>1112.0665575912612</v>
      </c>
      <c r="H65" s="18">
        <f t="shared" si="1"/>
        <v>15.183140875594988</v>
      </c>
      <c r="I65" s="9">
        <f t="shared" si="2"/>
        <v>988.33175840134084</v>
      </c>
      <c r="J65" s="8">
        <f>E65-I65</f>
        <v>308.66824159865916</v>
      </c>
      <c r="K65" s="9">
        <f>ABS(E65-I65)</f>
        <v>308.66824159865916</v>
      </c>
      <c r="L65" s="9">
        <f t="shared" si="0"/>
        <v>95276.083371608227</v>
      </c>
      <c r="M65" s="9">
        <f>(K65/E65)</f>
        <v>0.23798630809457144</v>
      </c>
      <c r="N65" s="9">
        <f>SUM($J$8:J65)</f>
        <v>1211.6596187965436</v>
      </c>
      <c r="O65" s="9">
        <f>SUM($L$8:L65)/D65</f>
        <v>7086.5094251773789</v>
      </c>
      <c r="P65" s="9">
        <f>SUM($K$8:K65)/D65</f>
        <v>65.710891204551459</v>
      </c>
      <c r="Q65" s="27">
        <f>SUM($M$8:M65)/D65</f>
        <v>6.6808821816782077E-2</v>
      </c>
    </row>
    <row r="66" spans="3:17" x14ac:dyDescent="0.4">
      <c r="C66" s="7" t="s">
        <v>10</v>
      </c>
      <c r="D66" s="2">
        <v>59</v>
      </c>
      <c r="E66" s="2">
        <v>1163</v>
      </c>
      <c r="F66" s="25">
        <f>$H$3*E54/G54+(1-$H$3)*F54</f>
        <v>0.96253951399282567</v>
      </c>
      <c r="G66" s="18">
        <f>$H$5*E66+(1-$H$5)*G65</f>
        <v>1118.5218363519998</v>
      </c>
      <c r="H66" s="18">
        <f t="shared" si="1"/>
        <v>9.7054719768090081</v>
      </c>
      <c r="I66" s="9">
        <f t="shared" si="2"/>
        <v>1085.022376910847</v>
      </c>
      <c r="J66" s="8">
        <f>E66-I66</f>
        <v>77.977623089152985</v>
      </c>
      <c r="K66" s="9">
        <f>ABS(E66-I66)</f>
        <v>77.977623089152985</v>
      </c>
      <c r="L66" s="9">
        <f t="shared" si="0"/>
        <v>6080.5097026340045</v>
      </c>
      <c r="M66" s="9">
        <f>(K66/E66)</f>
        <v>6.704868709299483E-2</v>
      </c>
      <c r="N66" s="9">
        <f>SUM($J$8:J66)</f>
        <v>1289.6372418856965</v>
      </c>
      <c r="O66" s="9">
        <f>SUM($L$8:L66)/D66</f>
        <v>7069.4585824224068</v>
      </c>
      <c r="P66" s="9">
        <f>SUM($K$8:K66)/D66</f>
        <v>65.918801914459962</v>
      </c>
      <c r="Q66" s="27">
        <f>SUM($M$8:M66)/D66</f>
        <v>6.6812887329938217E-2</v>
      </c>
    </row>
    <row r="67" spans="3:17" x14ac:dyDescent="0.4">
      <c r="C67" s="7" t="s">
        <v>11</v>
      </c>
      <c r="D67" s="2">
        <v>60</v>
      </c>
      <c r="E67" s="2">
        <v>1053</v>
      </c>
      <c r="F67" s="25">
        <f>$H$3*E55/G55+(1-$H$3)*F55</f>
        <v>0.9693545930880374</v>
      </c>
      <c r="G67" s="18">
        <f>$H$5*E67+(1-$H$5)*G66</f>
        <v>1110.2176319125392</v>
      </c>
      <c r="H67" s="18">
        <f t="shared" si="1"/>
        <v>-1.5975301884838116</v>
      </c>
      <c r="I67" s="9">
        <f t="shared" si="2"/>
        <v>1093.6523233758842</v>
      </c>
      <c r="J67" s="8">
        <f>E67-I67</f>
        <v>-40.65232337588418</v>
      </c>
      <c r="K67" s="9">
        <f>ABS(E67-I67)</f>
        <v>40.65232337588418</v>
      </c>
      <c r="L67" s="9">
        <f t="shared" si="0"/>
        <v>1652.6113958574592</v>
      </c>
      <c r="M67" s="9">
        <f>(K67/E67)</f>
        <v>3.8606195038826382E-2</v>
      </c>
      <c r="N67" s="9">
        <f>SUM($J$8:J67)</f>
        <v>1248.9849185098124</v>
      </c>
      <c r="O67" s="13">
        <f>SUM($L$8:L67)/D67</f>
        <v>6979.1777959796582</v>
      </c>
      <c r="P67" s="13">
        <f>SUM($K$8:K67)/D67</f>
        <v>65.497693938817036</v>
      </c>
      <c r="Q67" s="29">
        <f>SUM($M$8:M67)/D67</f>
        <v>6.6342775791753031E-2</v>
      </c>
    </row>
    <row r="68" spans="3:17" x14ac:dyDescent="0.4">
      <c r="D68" s="2">
        <v>61</v>
      </c>
      <c r="F68" s="25">
        <f>$H$3*E56/G56+(1-$H$3)*F56</f>
        <v>0.94025101837939951</v>
      </c>
      <c r="G68" s="18"/>
      <c r="H68" s="18"/>
      <c r="I68" s="9">
        <f>($G$67+$H$67)*F68</f>
        <v>1042.3811796419166</v>
      </c>
      <c r="J68" s="8"/>
      <c r="K68" s="9"/>
      <c r="L68" s="9"/>
      <c r="M68" s="9"/>
      <c r="O68" s="9"/>
      <c r="P68" s="9"/>
    </row>
    <row r="69" spans="3:17" x14ac:dyDescent="0.4">
      <c r="D69" s="2">
        <v>62</v>
      </c>
      <c r="F69" s="25">
        <f>$H$3*E57/G57+(1-$H$3)*F57</f>
        <v>0.94467908764875086</v>
      </c>
      <c r="G69" s="18"/>
      <c r="H69" s="18"/>
      <c r="I69" s="9">
        <f>($G$67+$H$67)*F69</f>
        <v>1047.290226245746</v>
      </c>
    </row>
    <row r="70" spans="3:17" x14ac:dyDescent="0.4">
      <c r="D70" s="2">
        <v>63</v>
      </c>
      <c r="F70" s="25">
        <f>$H$3*E58/G58+(1-$H$3)*F58</f>
        <v>1.0233011644468402</v>
      </c>
      <c r="G70" s="18"/>
      <c r="H70" s="18"/>
      <c r="I70" s="9">
        <f>($G$67+$H$67)*F70</f>
        <v>1134.4522410234001</v>
      </c>
    </row>
    <row r="71" spans="3:17" x14ac:dyDescent="0.4">
      <c r="D71" s="2">
        <v>64</v>
      </c>
      <c r="F71" s="25">
        <f>$H$3*E59/G59+(1-$H$3)*F59</f>
        <v>1.1406210802862633</v>
      </c>
      <c r="G71" s="18"/>
      <c r="H71" s="18"/>
      <c r="I71" s="9">
        <f t="shared" ref="I69:I79" si="3">($G$67+$H$67)*F71</f>
        <v>1264.5154580555591</v>
      </c>
    </row>
    <row r="72" spans="3:17" x14ac:dyDescent="0.4">
      <c r="D72" s="2">
        <v>65</v>
      </c>
      <c r="F72" s="25">
        <f>$H$3*E60/G60+(1-$H$3)*F60</f>
        <v>1.1881098113108333</v>
      </c>
      <c r="G72" s="18"/>
      <c r="H72" s="18"/>
      <c r="I72" s="9">
        <f t="shared" si="3"/>
        <v>1317.1624198747641</v>
      </c>
    </row>
    <row r="73" spans="3:17" x14ac:dyDescent="0.4">
      <c r="D73" s="2">
        <v>66</v>
      </c>
      <c r="F73" s="25">
        <f>$H$3*E61/G61+(1-$H$3)*F61</f>
        <v>1.2243802988952297</v>
      </c>
      <c r="G73" s="18"/>
      <c r="H73" s="18"/>
      <c r="I73" s="9">
        <f t="shared" si="3"/>
        <v>1357.3726115101588</v>
      </c>
    </row>
    <row r="74" spans="3:17" x14ac:dyDescent="0.4">
      <c r="D74" s="2">
        <v>67</v>
      </c>
      <c r="F74" s="25">
        <f>$H$3*E62/G62+(1-$H$3)*F62</f>
        <v>1.1517583100315574</v>
      </c>
      <c r="G74" s="18"/>
      <c r="H74" s="18"/>
      <c r="I74" s="9">
        <f t="shared" si="3"/>
        <v>1276.8624148287111</v>
      </c>
    </row>
    <row r="75" spans="3:17" x14ac:dyDescent="0.4">
      <c r="D75" s="2">
        <v>68</v>
      </c>
      <c r="F75" s="25">
        <f>$H$3*E63/G63+(1-$H$3)*F63</f>
        <v>0.98991043218458552</v>
      </c>
      <c r="G75" s="18"/>
      <c r="H75" s="18"/>
      <c r="I75" s="9">
        <f t="shared" si="3"/>
        <v>1097.4346040261787</v>
      </c>
    </row>
    <row r="76" spans="3:17" x14ac:dyDescent="0.4">
      <c r="D76" s="2">
        <v>69</v>
      </c>
      <c r="F76" s="25">
        <f>$H$3*E64/G64+(1-$H$3)*F64</f>
        <v>0.87112284909246207</v>
      </c>
      <c r="G76" s="18"/>
      <c r="H76" s="18"/>
      <c r="I76" s="9">
        <f t="shared" si="3"/>
        <v>965.74430157503423</v>
      </c>
    </row>
    <row r="77" spans="3:17" x14ac:dyDescent="0.4">
      <c r="D77" s="2">
        <v>70</v>
      </c>
      <c r="F77" s="25">
        <f>$H$3*E65/G65+(1-$H$3)*F65</f>
        <v>0.99371340167989131</v>
      </c>
      <c r="G77" s="18"/>
      <c r="H77" s="18"/>
      <c r="I77" s="9">
        <f t="shared" si="3"/>
        <v>1101.6506524549181</v>
      </c>
    </row>
    <row r="78" spans="3:17" x14ac:dyDescent="0.4">
      <c r="D78" s="2">
        <v>71</v>
      </c>
      <c r="F78" s="25">
        <f>$H$3*E66/G66+(1-$H$3)*F66</f>
        <v>0.98683928692369016</v>
      </c>
      <c r="G78" s="18"/>
      <c r="H78" s="18"/>
      <c r="I78" s="9">
        <f t="shared" si="3"/>
        <v>1094.0298706546355</v>
      </c>
    </row>
    <row r="79" spans="3:17" x14ac:dyDescent="0.4">
      <c r="D79" s="2">
        <v>72</v>
      </c>
      <c r="F79" s="25">
        <f>$H$3*E67/G67+(1-$H$3)*F67</f>
        <v>0.9627807568578457</v>
      </c>
      <c r="G79" s="18"/>
      <c r="H79" s="18"/>
      <c r="I79" s="9">
        <f t="shared" si="3"/>
        <v>1067.3581006057079</v>
      </c>
    </row>
    <row r="80" spans="3:17" x14ac:dyDescent="0.4">
      <c r="F80" s="25"/>
    </row>
    <row r="81" spans="6:6" x14ac:dyDescent="0.4">
      <c r="F81" s="25"/>
    </row>
    <row r="82" spans="6:6" x14ac:dyDescent="0.4">
      <c r="F82" s="25"/>
    </row>
    <row r="83" spans="6:6" x14ac:dyDescent="0.4">
      <c r="F83" s="25"/>
    </row>
    <row r="84" spans="6:6" x14ac:dyDescent="0.4">
      <c r="F84" s="25"/>
    </row>
    <row r="85" spans="6:6" x14ac:dyDescent="0.4">
      <c r="F85" s="25"/>
    </row>
    <row r="86" spans="6:6" x14ac:dyDescent="0.4">
      <c r="F86" s="25"/>
    </row>
    <row r="87" spans="6:6" x14ac:dyDescent="0.4">
      <c r="F87" s="2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3-m MA</vt:lpstr>
      <vt:lpstr>5-m MA</vt:lpstr>
      <vt:lpstr>ES(a=0.3)</vt:lpstr>
      <vt:lpstr>ES(a=0.5)</vt:lpstr>
      <vt:lpstr>ES(a=0.7)</vt:lpstr>
      <vt:lpstr>Holts Model</vt:lpstr>
      <vt:lpstr>Static +Trend + Seasonality</vt:lpstr>
      <vt:lpstr>Ratio-to-MA</vt:lpstr>
      <vt:lpstr>Winters Model</vt:lpstr>
      <vt:lpstr>Regression</vt:lpstr>
      <vt:lpstr>correlogram</vt:lpstr>
      <vt:lpstr>AR(12)</vt:lpstr>
      <vt:lpstr>Sheet5</vt:lpstr>
      <vt:lpstr>data</vt:lpstr>
      <vt:lpstr>data1</vt:lpstr>
      <vt:lpstr>data2</vt:lpstr>
      <vt:lpstr>n_data_points</vt:lpstr>
      <vt:lpstr>n_data_points1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Panagiotis Repoussis</dc:creator>
  <cp:lastModifiedBy>Panagiotis Repoussis</cp:lastModifiedBy>
  <dcterms:created xsi:type="dcterms:W3CDTF">2016-02-03T20:38:13Z</dcterms:created>
  <dcterms:modified xsi:type="dcterms:W3CDTF">2016-05-18T19:23:42Z</dcterms:modified>
</cp:coreProperties>
</file>