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 firstSheet="2" activeTab="5"/>
  </bookViews>
  <sheets>
    <sheet name="Buying Strategies I" sheetId="2" r:id="rId1"/>
    <sheet name="Buying Strategies II" sheetId="4" r:id="rId2"/>
    <sheet name="Buying Strategies III" sheetId="5" r:id="rId3"/>
    <sheet name="Buying Strategies IV" sheetId="6" r:id="rId4"/>
    <sheet name="2-Buying Strategy" sheetId="3" r:id="rId5"/>
    <sheet name="2-Buying Scenarios" sheetId="7" r:id="rId6"/>
  </sheets>
  <calcPr calcId="145621"/>
</workbook>
</file>

<file path=xl/calcChain.xml><?xml version="1.0" encoding="utf-8"?>
<calcChain xmlns="http://schemas.openxmlformats.org/spreadsheetml/2006/main">
  <c r="J15" i="7" l="1"/>
  <c r="I15" i="7"/>
  <c r="H15" i="7"/>
  <c r="G15" i="7"/>
  <c r="F15" i="7"/>
  <c r="E15" i="7"/>
  <c r="D15" i="7"/>
  <c r="D8" i="7"/>
  <c r="E8" i="7"/>
  <c r="F8" i="7"/>
  <c r="G8" i="7"/>
  <c r="H8" i="7"/>
  <c r="I8" i="7"/>
  <c r="J8" i="7"/>
  <c r="P15" i="7"/>
  <c r="O15" i="7"/>
  <c r="M15" i="7"/>
  <c r="L15" i="7"/>
  <c r="K15" i="7"/>
  <c r="N14" i="7"/>
  <c r="N13" i="7"/>
  <c r="N12" i="7"/>
  <c r="N7" i="7"/>
  <c r="N6" i="7"/>
  <c r="O8" i="7"/>
  <c r="K8" i="7"/>
  <c r="H115" i="3"/>
  <c r="H114" i="3"/>
  <c r="G115" i="3"/>
  <c r="G116" i="3"/>
  <c r="G114" i="3"/>
  <c r="F115" i="3"/>
  <c r="F116" i="3"/>
  <c r="F114" i="3"/>
  <c r="E115" i="3"/>
  <c r="E116" i="3"/>
  <c r="E114" i="3"/>
  <c r="G96" i="3"/>
  <c r="H28" i="3"/>
  <c r="H44" i="3"/>
  <c r="H60" i="3"/>
  <c r="G22" i="3"/>
  <c r="G38" i="3"/>
  <c r="G54" i="3"/>
  <c r="H9" i="3"/>
  <c r="E9" i="3"/>
  <c r="F9" i="3"/>
  <c r="G9" i="3"/>
  <c r="D9" i="3"/>
  <c r="I9" i="3" s="1"/>
  <c r="H15" i="3" s="1"/>
  <c r="I8" i="3"/>
  <c r="G15" i="3" s="1"/>
  <c r="H8" i="3"/>
  <c r="G14" i="3" s="1"/>
  <c r="H87" i="3" s="1"/>
  <c r="N15" i="7" l="1"/>
  <c r="M8" i="7"/>
  <c r="N5" i="7"/>
  <c r="N8" i="7" s="1"/>
  <c r="L8" i="7"/>
  <c r="P8" i="7"/>
  <c r="G58" i="3"/>
  <c r="G42" i="3"/>
  <c r="G26" i="3"/>
  <c r="H64" i="3"/>
  <c r="H48" i="3"/>
  <c r="H32" i="3"/>
  <c r="G102" i="3"/>
  <c r="G80" i="3"/>
  <c r="H98" i="3"/>
  <c r="H77" i="3"/>
  <c r="H14" i="3"/>
  <c r="G75" i="3"/>
  <c r="H93" i="3"/>
  <c r="H71" i="3"/>
  <c r="G66" i="3"/>
  <c r="G50" i="3"/>
  <c r="G34" i="3"/>
  <c r="G18" i="3"/>
  <c r="H56" i="3"/>
  <c r="H40" i="3"/>
  <c r="H24" i="3"/>
  <c r="G91" i="3"/>
  <c r="G70" i="3"/>
  <c r="H72" i="3"/>
  <c r="H76" i="3"/>
  <c r="H80" i="3"/>
  <c r="H84" i="3"/>
  <c r="H88" i="3"/>
  <c r="H92" i="3"/>
  <c r="H96" i="3"/>
  <c r="H100" i="3"/>
  <c r="H104" i="3"/>
  <c r="G69" i="3"/>
  <c r="G73" i="3"/>
  <c r="G77" i="3"/>
  <c r="G81" i="3"/>
  <c r="G85" i="3"/>
  <c r="G89" i="3"/>
  <c r="G93" i="3"/>
  <c r="G97" i="3"/>
  <c r="G101" i="3"/>
  <c r="G105" i="3"/>
  <c r="H69" i="3"/>
  <c r="H74" i="3"/>
  <c r="H79" i="3"/>
  <c r="H85" i="3"/>
  <c r="H90" i="3"/>
  <c r="H95" i="3"/>
  <c r="H101" i="3"/>
  <c r="H106" i="3"/>
  <c r="G72" i="3"/>
  <c r="G78" i="3"/>
  <c r="G83" i="3"/>
  <c r="G88" i="3"/>
  <c r="G94" i="3"/>
  <c r="G99" i="3"/>
  <c r="G104" i="3"/>
  <c r="H18" i="3"/>
  <c r="H22" i="3"/>
  <c r="H26" i="3"/>
  <c r="H30" i="3"/>
  <c r="H34" i="3"/>
  <c r="H38" i="3"/>
  <c r="H42" i="3"/>
  <c r="H46" i="3"/>
  <c r="H50" i="3"/>
  <c r="H54" i="3"/>
  <c r="H58" i="3"/>
  <c r="H62" i="3"/>
  <c r="H66" i="3"/>
  <c r="G20" i="3"/>
  <c r="G24" i="3"/>
  <c r="G28" i="3"/>
  <c r="G32" i="3"/>
  <c r="G36" i="3"/>
  <c r="G40" i="3"/>
  <c r="G44" i="3"/>
  <c r="G48" i="3"/>
  <c r="G52" i="3"/>
  <c r="G56" i="3"/>
  <c r="G60" i="3"/>
  <c r="G64" i="3"/>
  <c r="G68" i="3"/>
  <c r="H70" i="3"/>
  <c r="H75" i="3"/>
  <c r="H81" i="3"/>
  <c r="H86" i="3"/>
  <c r="H91" i="3"/>
  <c r="H97" i="3"/>
  <c r="H102" i="3"/>
  <c r="H107" i="3"/>
  <c r="G74" i="3"/>
  <c r="G79" i="3"/>
  <c r="G84" i="3"/>
  <c r="G90" i="3"/>
  <c r="G95" i="3"/>
  <c r="G100" i="3"/>
  <c r="G106" i="3"/>
  <c r="H19" i="3"/>
  <c r="H23" i="3"/>
  <c r="H27" i="3"/>
  <c r="H31" i="3"/>
  <c r="H35" i="3"/>
  <c r="H39" i="3"/>
  <c r="H43" i="3"/>
  <c r="H47" i="3"/>
  <c r="H51" i="3"/>
  <c r="H55" i="3"/>
  <c r="H59" i="3"/>
  <c r="H63" i="3"/>
  <c r="H67" i="3"/>
  <c r="G17" i="3"/>
  <c r="G21" i="3"/>
  <c r="G25" i="3"/>
  <c r="G29" i="3"/>
  <c r="G33" i="3"/>
  <c r="G37" i="3"/>
  <c r="G41" i="3"/>
  <c r="G45" i="3"/>
  <c r="G49" i="3"/>
  <c r="G53" i="3"/>
  <c r="G57" i="3"/>
  <c r="G61" i="3"/>
  <c r="G65" i="3"/>
  <c r="H73" i="3"/>
  <c r="H78" i="3"/>
  <c r="H83" i="3"/>
  <c r="H89" i="3"/>
  <c r="H94" i="3"/>
  <c r="H99" i="3"/>
  <c r="H105" i="3"/>
  <c r="G71" i="3"/>
  <c r="G76" i="3"/>
  <c r="G82" i="3"/>
  <c r="G87" i="3"/>
  <c r="G92" i="3"/>
  <c r="G98" i="3"/>
  <c r="G103" i="3"/>
  <c r="H21" i="3"/>
  <c r="H25" i="3"/>
  <c r="H29" i="3"/>
  <c r="H33" i="3"/>
  <c r="H37" i="3"/>
  <c r="H41" i="3"/>
  <c r="H45" i="3"/>
  <c r="H49" i="3"/>
  <c r="H53" i="3"/>
  <c r="H57" i="3"/>
  <c r="H61" i="3"/>
  <c r="H65" i="3"/>
  <c r="H17" i="3"/>
  <c r="G19" i="3"/>
  <c r="G23" i="3"/>
  <c r="G27" i="3"/>
  <c r="G31" i="3"/>
  <c r="G35" i="3"/>
  <c r="G39" i="3"/>
  <c r="G43" i="3"/>
  <c r="G47" i="3"/>
  <c r="G51" i="3"/>
  <c r="G55" i="3"/>
  <c r="G59" i="3"/>
  <c r="G63" i="3"/>
  <c r="G67" i="3"/>
  <c r="G62" i="3"/>
  <c r="G46" i="3"/>
  <c r="G30" i="3"/>
  <c r="H68" i="3"/>
  <c r="H52" i="3"/>
  <c r="H36" i="3"/>
  <c r="H20" i="3"/>
  <c r="G107" i="3"/>
  <c r="G86" i="3"/>
  <c r="H103" i="3"/>
  <c r="H82" i="3"/>
  <c r="G29" i="6"/>
  <c r="F29" i="6"/>
  <c r="J19" i="3" l="1"/>
  <c r="J23" i="3"/>
  <c r="J27" i="3"/>
  <c r="J31" i="3"/>
  <c r="J35" i="3"/>
  <c r="J39" i="3"/>
  <c r="J43" i="3"/>
  <c r="J47" i="3"/>
  <c r="J51" i="3"/>
  <c r="J55" i="3"/>
  <c r="J59" i="3"/>
  <c r="J63" i="3"/>
  <c r="J67" i="3"/>
  <c r="J71" i="3"/>
  <c r="J75" i="3"/>
  <c r="J79" i="3"/>
  <c r="J83" i="3"/>
  <c r="J87" i="3"/>
  <c r="J91" i="3"/>
  <c r="J95" i="3"/>
  <c r="J99" i="3"/>
  <c r="J103" i="3"/>
  <c r="J107" i="3"/>
  <c r="I71" i="3"/>
  <c r="K71" i="3" s="1"/>
  <c r="I75" i="3"/>
  <c r="K75" i="3" s="1"/>
  <c r="I79" i="3"/>
  <c r="K79" i="3" s="1"/>
  <c r="I83" i="3"/>
  <c r="K83" i="3" s="1"/>
  <c r="I87" i="3"/>
  <c r="K87" i="3" s="1"/>
  <c r="I91" i="3"/>
  <c r="K91" i="3" s="1"/>
  <c r="I95" i="3"/>
  <c r="K95" i="3" s="1"/>
  <c r="I99" i="3"/>
  <c r="K99" i="3" s="1"/>
  <c r="I103" i="3"/>
  <c r="K103" i="3" s="1"/>
  <c r="I107" i="3"/>
  <c r="K107" i="3" s="1"/>
  <c r="I21" i="3"/>
  <c r="K21" i="3" s="1"/>
  <c r="I25" i="3"/>
  <c r="K25" i="3" s="1"/>
  <c r="I29" i="3"/>
  <c r="K29" i="3" s="1"/>
  <c r="I33" i="3"/>
  <c r="K33" i="3" s="1"/>
  <c r="I37" i="3"/>
  <c r="K37" i="3" s="1"/>
  <c r="I41" i="3"/>
  <c r="K41" i="3" s="1"/>
  <c r="I45" i="3"/>
  <c r="K45" i="3" s="1"/>
  <c r="I49" i="3"/>
  <c r="K49" i="3" s="1"/>
  <c r="I53" i="3"/>
  <c r="K53" i="3" s="1"/>
  <c r="J20" i="3"/>
  <c r="J24" i="3"/>
  <c r="J28" i="3"/>
  <c r="J32" i="3"/>
  <c r="J36" i="3"/>
  <c r="J40" i="3"/>
  <c r="J44" i="3"/>
  <c r="J48" i="3"/>
  <c r="J52" i="3"/>
  <c r="J56" i="3"/>
  <c r="J60" i="3"/>
  <c r="J64" i="3"/>
  <c r="J68" i="3"/>
  <c r="J72" i="3"/>
  <c r="J76" i="3"/>
  <c r="J80" i="3"/>
  <c r="J84" i="3"/>
  <c r="J88" i="3"/>
  <c r="J92" i="3"/>
  <c r="J96" i="3"/>
  <c r="J100" i="3"/>
  <c r="J104" i="3"/>
  <c r="J17" i="3"/>
  <c r="I72" i="3"/>
  <c r="K72" i="3" s="1"/>
  <c r="I76" i="3"/>
  <c r="K76" i="3" s="1"/>
  <c r="I80" i="3"/>
  <c r="K80" i="3" s="1"/>
  <c r="J25" i="3"/>
  <c r="J33" i="3"/>
  <c r="J41" i="3"/>
  <c r="J49" i="3"/>
  <c r="J57" i="3"/>
  <c r="J65" i="3"/>
  <c r="J73" i="3"/>
  <c r="J81" i="3"/>
  <c r="J89" i="3"/>
  <c r="J97" i="3"/>
  <c r="J105" i="3"/>
  <c r="I73" i="3"/>
  <c r="K73" i="3" s="1"/>
  <c r="I81" i="3"/>
  <c r="K81" i="3" s="1"/>
  <c r="I86" i="3"/>
  <c r="K86" i="3" s="1"/>
  <c r="I92" i="3"/>
  <c r="K92" i="3" s="1"/>
  <c r="I97" i="3"/>
  <c r="K97" i="3" s="1"/>
  <c r="I102" i="3"/>
  <c r="K102" i="3" s="1"/>
  <c r="I18" i="3"/>
  <c r="K18" i="3" s="1"/>
  <c r="I23" i="3"/>
  <c r="K23" i="3" s="1"/>
  <c r="I28" i="3"/>
  <c r="K28" i="3" s="1"/>
  <c r="I34" i="3"/>
  <c r="K34" i="3" s="1"/>
  <c r="I39" i="3"/>
  <c r="K39" i="3" s="1"/>
  <c r="I44" i="3"/>
  <c r="K44" i="3" s="1"/>
  <c r="I50" i="3"/>
  <c r="K50" i="3" s="1"/>
  <c r="I55" i="3"/>
  <c r="K55" i="3" s="1"/>
  <c r="I59" i="3"/>
  <c r="K59" i="3" s="1"/>
  <c r="I63" i="3"/>
  <c r="K63" i="3" s="1"/>
  <c r="I67" i="3"/>
  <c r="K67" i="3" s="1"/>
  <c r="J18" i="3"/>
  <c r="J26" i="3"/>
  <c r="J34" i="3"/>
  <c r="J42" i="3"/>
  <c r="J50" i="3"/>
  <c r="J58" i="3"/>
  <c r="J66" i="3"/>
  <c r="J74" i="3"/>
  <c r="J82" i="3"/>
  <c r="J90" i="3"/>
  <c r="J98" i="3"/>
  <c r="J106" i="3"/>
  <c r="I74" i="3"/>
  <c r="K74" i="3" s="1"/>
  <c r="I82" i="3"/>
  <c r="K82" i="3" s="1"/>
  <c r="I88" i="3"/>
  <c r="K88" i="3" s="1"/>
  <c r="I93" i="3"/>
  <c r="K93" i="3" s="1"/>
  <c r="I98" i="3"/>
  <c r="K98" i="3" s="1"/>
  <c r="I104" i="3"/>
  <c r="K104" i="3" s="1"/>
  <c r="I19" i="3"/>
  <c r="K19" i="3" s="1"/>
  <c r="I24" i="3"/>
  <c r="K24" i="3" s="1"/>
  <c r="I30" i="3"/>
  <c r="K30" i="3" s="1"/>
  <c r="I35" i="3"/>
  <c r="K35" i="3" s="1"/>
  <c r="I40" i="3"/>
  <c r="K40" i="3" s="1"/>
  <c r="I46" i="3"/>
  <c r="K46" i="3" s="1"/>
  <c r="I51" i="3"/>
  <c r="K51" i="3" s="1"/>
  <c r="I56" i="3"/>
  <c r="K56" i="3" s="1"/>
  <c r="I60" i="3"/>
  <c r="K60" i="3" s="1"/>
  <c r="I64" i="3"/>
  <c r="K64" i="3" s="1"/>
  <c r="I68" i="3"/>
  <c r="K68" i="3" s="1"/>
  <c r="J22" i="3"/>
  <c r="J30" i="3"/>
  <c r="J38" i="3"/>
  <c r="J46" i="3"/>
  <c r="J54" i="3"/>
  <c r="J62" i="3"/>
  <c r="J70" i="3"/>
  <c r="J78" i="3"/>
  <c r="J86" i="3"/>
  <c r="J94" i="3"/>
  <c r="J102" i="3"/>
  <c r="I70" i="3"/>
  <c r="K70" i="3" s="1"/>
  <c r="I78" i="3"/>
  <c r="K78" i="3" s="1"/>
  <c r="I85" i="3"/>
  <c r="K85" i="3" s="1"/>
  <c r="I90" i="3"/>
  <c r="K90" i="3" s="1"/>
  <c r="I96" i="3"/>
  <c r="K96" i="3" s="1"/>
  <c r="I101" i="3"/>
  <c r="K101" i="3" s="1"/>
  <c r="I106" i="3"/>
  <c r="K106" i="3" s="1"/>
  <c r="I22" i="3"/>
  <c r="K22" i="3" s="1"/>
  <c r="I27" i="3"/>
  <c r="K27" i="3" s="1"/>
  <c r="I32" i="3"/>
  <c r="K32" i="3" s="1"/>
  <c r="I38" i="3"/>
  <c r="K38" i="3" s="1"/>
  <c r="I43" i="3"/>
  <c r="K43" i="3" s="1"/>
  <c r="I48" i="3"/>
  <c r="K48" i="3" s="1"/>
  <c r="I54" i="3"/>
  <c r="K54" i="3" s="1"/>
  <c r="I58" i="3"/>
  <c r="K58" i="3" s="1"/>
  <c r="I62" i="3"/>
  <c r="K62" i="3" s="1"/>
  <c r="I66" i="3"/>
  <c r="K66" i="3" s="1"/>
  <c r="J21" i="3"/>
  <c r="J53" i="3"/>
  <c r="J85" i="3"/>
  <c r="I77" i="3"/>
  <c r="K77" i="3" s="1"/>
  <c r="I100" i="3"/>
  <c r="K100" i="3" s="1"/>
  <c r="I36" i="3"/>
  <c r="K36" i="3" s="1"/>
  <c r="I57" i="3"/>
  <c r="K57" i="3" s="1"/>
  <c r="I26" i="3"/>
  <c r="K26" i="3" s="1"/>
  <c r="I65" i="3"/>
  <c r="K65" i="3" s="1"/>
  <c r="J29" i="3"/>
  <c r="J61" i="3"/>
  <c r="J93" i="3"/>
  <c r="I84" i="3"/>
  <c r="K84" i="3" s="1"/>
  <c r="I105" i="3"/>
  <c r="K105" i="3" s="1"/>
  <c r="I20" i="3"/>
  <c r="K20" i="3" s="1"/>
  <c r="I42" i="3"/>
  <c r="K42" i="3" s="1"/>
  <c r="I61" i="3"/>
  <c r="K61" i="3" s="1"/>
  <c r="J37" i="3"/>
  <c r="J69" i="3"/>
  <c r="J101" i="3"/>
  <c r="I89" i="3"/>
  <c r="K89" i="3" s="1"/>
  <c r="J45" i="3"/>
  <c r="J77" i="3"/>
  <c r="I69" i="3"/>
  <c r="K69" i="3" s="1"/>
  <c r="I94" i="3"/>
  <c r="K94" i="3" s="1"/>
  <c r="I31" i="3"/>
  <c r="K31" i="3" s="1"/>
  <c r="I52" i="3"/>
  <c r="K52" i="3" s="1"/>
  <c r="I17" i="3"/>
  <c r="K17" i="3" s="1"/>
  <c r="I47" i="3"/>
  <c r="K47" i="3" s="1"/>
  <c r="C21" i="6"/>
  <c r="G21" i="6" s="1"/>
  <c r="E143" i="6"/>
  <c r="G143" i="6" s="1"/>
  <c r="E144" i="6"/>
  <c r="E145" i="6"/>
  <c r="G145" i="6" s="1"/>
  <c r="E146" i="6"/>
  <c r="E147" i="6"/>
  <c r="G147" i="6" s="1"/>
  <c r="E148" i="6"/>
  <c r="E149" i="6"/>
  <c r="G149" i="6" s="1"/>
  <c r="E150" i="6"/>
  <c r="E151" i="6"/>
  <c r="G151" i="6" s="1"/>
  <c r="E152" i="6"/>
  <c r="E153" i="6"/>
  <c r="G153" i="6" s="1"/>
  <c r="E154" i="6"/>
  <c r="E155" i="6"/>
  <c r="G155" i="6" s="1"/>
  <c r="E156" i="6"/>
  <c r="E157" i="6"/>
  <c r="G157" i="6" s="1"/>
  <c r="E158" i="6"/>
  <c r="E159" i="6"/>
  <c r="G159" i="6" s="1"/>
  <c r="E160" i="6"/>
  <c r="E161" i="6"/>
  <c r="G161" i="6" s="1"/>
  <c r="E162" i="6"/>
  <c r="E163" i="6"/>
  <c r="G163" i="6" s="1"/>
  <c r="E164" i="6"/>
  <c r="E165" i="6"/>
  <c r="G165" i="6" s="1"/>
  <c r="E166" i="6"/>
  <c r="E167" i="6"/>
  <c r="G167" i="6" s="1"/>
  <c r="E168" i="6"/>
  <c r="E169" i="6"/>
  <c r="G169" i="6" s="1"/>
  <c r="E170" i="6"/>
  <c r="E172" i="6"/>
  <c r="E173" i="6"/>
  <c r="G173" i="6" s="1"/>
  <c r="E174" i="6"/>
  <c r="E175" i="6"/>
  <c r="G175" i="6" s="1"/>
  <c r="E176" i="6"/>
  <c r="E177" i="6"/>
  <c r="G177" i="6" s="1"/>
  <c r="E178" i="6"/>
  <c r="E179" i="6"/>
  <c r="G179" i="6" s="1"/>
  <c r="E180" i="6"/>
  <c r="E181" i="6"/>
  <c r="G181" i="6" s="1"/>
  <c r="E182" i="6"/>
  <c r="E183" i="6"/>
  <c r="G183" i="6" s="1"/>
  <c r="E184" i="6"/>
  <c r="E185" i="6"/>
  <c r="G185" i="6" s="1"/>
  <c r="E186" i="6"/>
  <c r="E187" i="6"/>
  <c r="G187" i="6" s="1"/>
  <c r="E188" i="6"/>
  <c r="E189" i="6"/>
  <c r="G189" i="6" s="1"/>
  <c r="E190" i="6"/>
  <c r="E191" i="6"/>
  <c r="G191" i="6" s="1"/>
  <c r="E192" i="6"/>
  <c r="E193" i="6"/>
  <c r="G193" i="6" s="1"/>
  <c r="G144" i="6"/>
  <c r="G146" i="6"/>
  <c r="G148" i="6"/>
  <c r="G150" i="6"/>
  <c r="G152" i="6"/>
  <c r="G154" i="6"/>
  <c r="G156" i="6"/>
  <c r="G158" i="6"/>
  <c r="G160" i="6"/>
  <c r="G162" i="6"/>
  <c r="G164" i="6"/>
  <c r="G166" i="6"/>
  <c r="G168" i="6"/>
  <c r="G170" i="6"/>
  <c r="G172" i="6"/>
  <c r="G174" i="6"/>
  <c r="G176" i="6"/>
  <c r="G178" i="6"/>
  <c r="G180" i="6"/>
  <c r="G182" i="6"/>
  <c r="G184" i="6"/>
  <c r="G186" i="6"/>
  <c r="G188" i="6"/>
  <c r="G190" i="6"/>
  <c r="G192" i="6"/>
  <c r="G142" i="6"/>
  <c r="F144" i="6"/>
  <c r="F146" i="6"/>
  <c r="F148" i="6"/>
  <c r="F150" i="6"/>
  <c r="F152" i="6"/>
  <c r="F154" i="6"/>
  <c r="F156" i="6"/>
  <c r="F158" i="6"/>
  <c r="F160" i="6"/>
  <c r="F162" i="6"/>
  <c r="F164" i="6"/>
  <c r="F166" i="6"/>
  <c r="F168" i="6"/>
  <c r="F170" i="6"/>
  <c r="F172" i="6"/>
  <c r="F174" i="6"/>
  <c r="F176" i="6"/>
  <c r="F178" i="6"/>
  <c r="F180" i="6"/>
  <c r="F182" i="6"/>
  <c r="F184" i="6"/>
  <c r="F186" i="6"/>
  <c r="F188" i="6"/>
  <c r="F190" i="6"/>
  <c r="F192" i="6"/>
  <c r="F142" i="6"/>
  <c r="E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E171" i="6" s="1"/>
  <c r="G171" i="6" s="1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42" i="6"/>
  <c r="F140" i="6"/>
  <c r="C140" i="6"/>
  <c r="C139" i="6"/>
  <c r="C20" i="6"/>
  <c r="G20" i="6" s="1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86" i="6"/>
  <c r="C83" i="6"/>
  <c r="F84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86" i="6"/>
  <c r="C86" i="6"/>
  <c r="C19" i="6"/>
  <c r="G19" i="6" s="1"/>
  <c r="F27" i="6"/>
  <c r="C18" i="5"/>
  <c r="G18" i="5" s="1"/>
  <c r="K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78" i="5"/>
  <c r="G79" i="5"/>
  <c r="G80" i="5"/>
  <c r="G81" i="5"/>
  <c r="G82" i="5"/>
  <c r="K82" i="5" s="1"/>
  <c r="G83" i="5"/>
  <c r="G84" i="5"/>
  <c r="G85" i="5"/>
  <c r="G86" i="5"/>
  <c r="K86" i="5" s="1"/>
  <c r="G87" i="5"/>
  <c r="G88" i="5"/>
  <c r="G89" i="5"/>
  <c r="G90" i="5"/>
  <c r="K90" i="5" s="1"/>
  <c r="G91" i="5"/>
  <c r="G92" i="5"/>
  <c r="G93" i="5"/>
  <c r="G94" i="5"/>
  <c r="K94" i="5" s="1"/>
  <c r="G95" i="5"/>
  <c r="G96" i="5"/>
  <c r="G97" i="5"/>
  <c r="G98" i="5"/>
  <c r="K98" i="5" s="1"/>
  <c r="G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C79" i="5"/>
  <c r="K79" i="5" s="1"/>
  <c r="C80" i="5"/>
  <c r="K80" i="5" s="1"/>
  <c r="C81" i="5"/>
  <c r="K81" i="5" s="1"/>
  <c r="C82" i="5"/>
  <c r="C83" i="5"/>
  <c r="K83" i="5" s="1"/>
  <c r="C84" i="5"/>
  <c r="K84" i="5" s="1"/>
  <c r="C85" i="5"/>
  <c r="K85" i="5" s="1"/>
  <c r="C86" i="5"/>
  <c r="C87" i="5"/>
  <c r="K87" i="5" s="1"/>
  <c r="C88" i="5"/>
  <c r="K88" i="5" s="1"/>
  <c r="C89" i="5"/>
  <c r="K89" i="5" s="1"/>
  <c r="C90" i="5"/>
  <c r="C91" i="5"/>
  <c r="K91" i="5" s="1"/>
  <c r="C92" i="5"/>
  <c r="K92" i="5" s="1"/>
  <c r="C93" i="5"/>
  <c r="K93" i="5" s="1"/>
  <c r="C94" i="5"/>
  <c r="C95" i="5"/>
  <c r="K95" i="5" s="1"/>
  <c r="C96" i="5"/>
  <c r="K96" i="5" s="1"/>
  <c r="C97" i="5"/>
  <c r="K97" i="5" s="1"/>
  <c r="C98" i="5"/>
  <c r="I76" i="5"/>
  <c r="G76" i="5"/>
  <c r="E76" i="5"/>
  <c r="F78" i="5" s="1"/>
  <c r="C76" i="5"/>
  <c r="D78" i="5" s="1"/>
  <c r="C78" i="5"/>
  <c r="C17" i="5"/>
  <c r="J54" i="5"/>
  <c r="J58" i="5"/>
  <c r="J62" i="5"/>
  <c r="J66" i="5"/>
  <c r="J70" i="5"/>
  <c r="I53" i="5"/>
  <c r="I54" i="5"/>
  <c r="I57" i="5"/>
  <c r="I58" i="5"/>
  <c r="I61" i="5"/>
  <c r="I62" i="5"/>
  <c r="I65" i="5"/>
  <c r="I66" i="5"/>
  <c r="I69" i="5"/>
  <c r="I70" i="5"/>
  <c r="I52" i="5"/>
  <c r="D53" i="5"/>
  <c r="D56" i="5"/>
  <c r="D57" i="5"/>
  <c r="D60" i="5"/>
  <c r="D61" i="5"/>
  <c r="D64" i="5"/>
  <c r="D65" i="5"/>
  <c r="D68" i="5"/>
  <c r="D69" i="5"/>
  <c r="D72" i="5"/>
  <c r="D52" i="5"/>
  <c r="C55" i="5"/>
  <c r="C56" i="5"/>
  <c r="C59" i="5"/>
  <c r="C60" i="5"/>
  <c r="C63" i="5"/>
  <c r="C64" i="5"/>
  <c r="C67" i="5"/>
  <c r="C68" i="5"/>
  <c r="C71" i="5"/>
  <c r="C72" i="5"/>
  <c r="I50" i="5"/>
  <c r="J56" i="5" s="1"/>
  <c r="G50" i="5"/>
  <c r="H53" i="5" s="1"/>
  <c r="E50" i="5"/>
  <c r="F55" i="5" s="1"/>
  <c r="C50" i="5"/>
  <c r="D54" i="5" s="1"/>
  <c r="I24" i="5"/>
  <c r="G24" i="5"/>
  <c r="G26" i="5" s="1"/>
  <c r="E24" i="5"/>
  <c r="F34" i="5" s="1"/>
  <c r="C24" i="5"/>
  <c r="C16" i="5"/>
  <c r="J27" i="5"/>
  <c r="J31" i="5"/>
  <c r="J35" i="5"/>
  <c r="J39" i="5"/>
  <c r="J43" i="5"/>
  <c r="J26" i="5"/>
  <c r="I41" i="5"/>
  <c r="I26" i="5"/>
  <c r="K17" i="4"/>
  <c r="K16" i="4"/>
  <c r="C17" i="4"/>
  <c r="G17" i="4" s="1"/>
  <c r="H17" i="4" s="1"/>
  <c r="C18" i="4"/>
  <c r="C16" i="4"/>
  <c r="C22" i="2"/>
  <c r="G22" i="2" s="1"/>
  <c r="C21" i="2"/>
  <c r="G21" i="2" s="1"/>
  <c r="C20" i="2"/>
  <c r="G20" i="2" s="1"/>
  <c r="H5" i="6"/>
  <c r="H6" i="6"/>
  <c r="H7" i="6"/>
  <c r="G6" i="6"/>
  <c r="G7" i="6"/>
  <c r="G5" i="6"/>
  <c r="E22" i="6"/>
  <c r="D22" i="6"/>
  <c r="J21" i="6"/>
  <c r="F21" i="6"/>
  <c r="J20" i="6"/>
  <c r="F20" i="6"/>
  <c r="J19" i="6"/>
  <c r="F19" i="6"/>
  <c r="G14" i="6"/>
  <c r="F14" i="6"/>
  <c r="G13" i="6"/>
  <c r="F13" i="6"/>
  <c r="G12" i="6"/>
  <c r="F12" i="6"/>
  <c r="C46" i="5"/>
  <c r="H45" i="5"/>
  <c r="C43" i="5"/>
  <c r="E42" i="5"/>
  <c r="C42" i="5"/>
  <c r="C39" i="5"/>
  <c r="C38" i="5"/>
  <c r="H34" i="5"/>
  <c r="C34" i="5"/>
  <c r="C33" i="5"/>
  <c r="C32" i="5"/>
  <c r="E19" i="5"/>
  <c r="D19" i="5"/>
  <c r="J18" i="5"/>
  <c r="K18" i="5" s="1"/>
  <c r="F18" i="5"/>
  <c r="F28" i="5"/>
  <c r="D28" i="5"/>
  <c r="J17" i="5"/>
  <c r="G17" i="5"/>
  <c r="F17" i="5"/>
  <c r="J16" i="5"/>
  <c r="K16" i="5" s="1"/>
  <c r="G16" i="5"/>
  <c r="F16" i="5"/>
  <c r="D26" i="5"/>
  <c r="G12" i="5"/>
  <c r="F12" i="5"/>
  <c r="G11" i="5"/>
  <c r="J55" i="5" s="1"/>
  <c r="F11" i="5"/>
  <c r="G10" i="5"/>
  <c r="F10" i="5"/>
  <c r="I36" i="5" s="1"/>
  <c r="E19" i="4"/>
  <c r="D19" i="4"/>
  <c r="J18" i="4"/>
  <c r="G18" i="4"/>
  <c r="F18" i="4"/>
  <c r="J17" i="4"/>
  <c r="F17" i="4"/>
  <c r="J16" i="4"/>
  <c r="J19" i="4" s="1"/>
  <c r="F16" i="4"/>
  <c r="G12" i="4"/>
  <c r="F12" i="4"/>
  <c r="G11" i="4"/>
  <c r="F11" i="4"/>
  <c r="G10" i="4"/>
  <c r="F10" i="4"/>
  <c r="J21" i="2"/>
  <c r="J22" i="2"/>
  <c r="J20" i="2"/>
  <c r="D23" i="2"/>
  <c r="E23" i="2"/>
  <c r="F21" i="2"/>
  <c r="F22" i="2"/>
  <c r="F20" i="2"/>
  <c r="G14" i="2"/>
  <c r="G15" i="2"/>
  <c r="G13" i="2"/>
  <c r="F14" i="2"/>
  <c r="F15" i="2"/>
  <c r="F13" i="2"/>
  <c r="F191" i="6" l="1"/>
  <c r="F187" i="6"/>
  <c r="F183" i="6"/>
  <c r="F179" i="6"/>
  <c r="F175" i="6"/>
  <c r="F171" i="6"/>
  <c r="F167" i="6"/>
  <c r="F163" i="6"/>
  <c r="F159" i="6"/>
  <c r="F155" i="6"/>
  <c r="F151" i="6"/>
  <c r="F147" i="6"/>
  <c r="F143" i="6"/>
  <c r="F193" i="6"/>
  <c r="F189" i="6"/>
  <c r="F185" i="6"/>
  <c r="F181" i="6"/>
  <c r="F177" i="6"/>
  <c r="F173" i="6"/>
  <c r="F169" i="6"/>
  <c r="F165" i="6"/>
  <c r="F161" i="6"/>
  <c r="F157" i="6"/>
  <c r="F153" i="6"/>
  <c r="F149" i="6"/>
  <c r="F145" i="6"/>
  <c r="C27" i="6"/>
  <c r="C114" i="6"/>
  <c r="C26" i="6"/>
  <c r="C84" i="6"/>
  <c r="D36" i="6"/>
  <c r="C62" i="6"/>
  <c r="E62" i="6" s="1"/>
  <c r="G62" i="6" s="1"/>
  <c r="C39" i="6"/>
  <c r="E39" i="6" s="1"/>
  <c r="G39" i="6" s="1"/>
  <c r="C94" i="6"/>
  <c r="C98" i="6"/>
  <c r="C102" i="6"/>
  <c r="C118" i="6"/>
  <c r="C126" i="6"/>
  <c r="C134" i="6"/>
  <c r="C91" i="6"/>
  <c r="C103" i="6"/>
  <c r="C107" i="6"/>
  <c r="C123" i="6"/>
  <c r="C127" i="6"/>
  <c r="C135" i="6"/>
  <c r="C100" i="6"/>
  <c r="C104" i="6"/>
  <c r="C116" i="6"/>
  <c r="C124" i="6"/>
  <c r="C136" i="6"/>
  <c r="C89" i="6"/>
  <c r="C105" i="6"/>
  <c r="C113" i="6"/>
  <c r="C117" i="6"/>
  <c r="C133" i="6"/>
  <c r="C137" i="6"/>
  <c r="H20" i="6"/>
  <c r="I20" i="6" s="1"/>
  <c r="K21" i="6"/>
  <c r="C22" i="6"/>
  <c r="H21" i="6"/>
  <c r="I21" i="6" s="1"/>
  <c r="E78" i="5"/>
  <c r="E69" i="5"/>
  <c r="E61" i="5"/>
  <c r="E53" i="5"/>
  <c r="F66" i="5"/>
  <c r="F58" i="5"/>
  <c r="G71" i="5"/>
  <c r="G63" i="5"/>
  <c r="G55" i="5"/>
  <c r="H64" i="5"/>
  <c r="H42" i="5"/>
  <c r="C26" i="5"/>
  <c r="C19" i="5"/>
  <c r="C70" i="5"/>
  <c r="C66" i="5"/>
  <c r="C62" i="5"/>
  <c r="C58" i="5"/>
  <c r="C54" i="5"/>
  <c r="D71" i="5"/>
  <c r="D67" i="5"/>
  <c r="K67" i="5" s="1"/>
  <c r="D63" i="5"/>
  <c r="D59" i="5"/>
  <c r="D55" i="5"/>
  <c r="K55" i="5" s="1"/>
  <c r="E72" i="5"/>
  <c r="E68" i="5"/>
  <c r="E64" i="5"/>
  <c r="E60" i="5"/>
  <c r="E56" i="5"/>
  <c r="F52" i="5"/>
  <c r="F69" i="5"/>
  <c r="F65" i="5"/>
  <c r="F61" i="5"/>
  <c r="F57" i="5"/>
  <c r="F53" i="5"/>
  <c r="G70" i="5"/>
  <c r="G66" i="5"/>
  <c r="G62" i="5"/>
  <c r="G58" i="5"/>
  <c r="G54" i="5"/>
  <c r="H71" i="5"/>
  <c r="H67" i="5"/>
  <c r="H63" i="5"/>
  <c r="H59" i="5"/>
  <c r="H55" i="5"/>
  <c r="I72" i="5"/>
  <c r="K72" i="5" s="1"/>
  <c r="I68" i="5"/>
  <c r="I64" i="5"/>
  <c r="I60" i="5"/>
  <c r="I56" i="5"/>
  <c r="K56" i="5" s="1"/>
  <c r="J52" i="5"/>
  <c r="J69" i="5"/>
  <c r="J65" i="5"/>
  <c r="J61" i="5"/>
  <c r="J57" i="5"/>
  <c r="J53" i="5"/>
  <c r="E52" i="5"/>
  <c r="E65" i="5"/>
  <c r="E57" i="5"/>
  <c r="F70" i="5"/>
  <c r="F62" i="5"/>
  <c r="F54" i="5"/>
  <c r="G67" i="5"/>
  <c r="G59" i="5"/>
  <c r="H72" i="5"/>
  <c r="H68" i="5"/>
  <c r="H60" i="5"/>
  <c r="H56" i="5"/>
  <c r="G45" i="5"/>
  <c r="K17" i="5"/>
  <c r="H30" i="5"/>
  <c r="H40" i="5"/>
  <c r="I31" i="5"/>
  <c r="C52" i="5"/>
  <c r="C69" i="5"/>
  <c r="C65" i="5"/>
  <c r="C61" i="5"/>
  <c r="C57" i="5"/>
  <c r="C53" i="5"/>
  <c r="D70" i="5"/>
  <c r="D66" i="5"/>
  <c r="D62" i="5"/>
  <c r="D58" i="5"/>
  <c r="E71" i="5"/>
  <c r="E67" i="5"/>
  <c r="E63" i="5"/>
  <c r="E59" i="5"/>
  <c r="K59" i="5" s="1"/>
  <c r="E55" i="5"/>
  <c r="F72" i="5"/>
  <c r="F68" i="5"/>
  <c r="F64" i="5"/>
  <c r="K64" i="5" s="1"/>
  <c r="F60" i="5"/>
  <c r="F56" i="5"/>
  <c r="G52" i="5"/>
  <c r="G69" i="5"/>
  <c r="G65" i="5"/>
  <c r="G61" i="5"/>
  <c r="G57" i="5"/>
  <c r="G53" i="5"/>
  <c r="H70" i="5"/>
  <c r="H66" i="5"/>
  <c r="H62" i="5"/>
  <c r="H58" i="5"/>
  <c r="H54" i="5"/>
  <c r="I71" i="5"/>
  <c r="I67" i="5"/>
  <c r="I63" i="5"/>
  <c r="K63" i="5" s="1"/>
  <c r="I59" i="5"/>
  <c r="I55" i="5"/>
  <c r="J72" i="5"/>
  <c r="J68" i="5"/>
  <c r="J64" i="5"/>
  <c r="J60" i="5"/>
  <c r="K68" i="5"/>
  <c r="E70" i="5"/>
  <c r="E66" i="5"/>
  <c r="E62" i="5"/>
  <c r="E58" i="5"/>
  <c r="E54" i="5"/>
  <c r="K54" i="5" s="1"/>
  <c r="F71" i="5"/>
  <c r="F67" i="5"/>
  <c r="F63" i="5"/>
  <c r="F59" i="5"/>
  <c r="G72" i="5"/>
  <c r="G68" i="5"/>
  <c r="G64" i="5"/>
  <c r="G60" i="5"/>
  <c r="K60" i="5" s="1"/>
  <c r="G56" i="5"/>
  <c r="H52" i="5"/>
  <c r="H69" i="5"/>
  <c r="H65" i="5"/>
  <c r="H61" i="5"/>
  <c r="H57" i="5"/>
  <c r="J71" i="5"/>
  <c r="K71" i="5" s="1"/>
  <c r="J67" i="5"/>
  <c r="J63" i="5"/>
  <c r="J59" i="5"/>
  <c r="I40" i="5"/>
  <c r="I45" i="5"/>
  <c r="I35" i="5"/>
  <c r="I29" i="5"/>
  <c r="J46" i="5"/>
  <c r="J42" i="5"/>
  <c r="J38" i="5"/>
  <c r="J34" i="5"/>
  <c r="J30" i="5"/>
  <c r="I44" i="5"/>
  <c r="I39" i="5"/>
  <c r="I33" i="5"/>
  <c r="I28" i="5"/>
  <c r="J45" i="5"/>
  <c r="J41" i="5"/>
  <c r="J37" i="5"/>
  <c r="J33" i="5"/>
  <c r="J29" i="5"/>
  <c r="I43" i="5"/>
  <c r="I37" i="5"/>
  <c r="I32" i="5"/>
  <c r="I27" i="5"/>
  <c r="J44" i="5"/>
  <c r="J40" i="5"/>
  <c r="J36" i="5"/>
  <c r="J32" i="5"/>
  <c r="J28" i="5"/>
  <c r="H28" i="5"/>
  <c r="H29" i="5"/>
  <c r="H31" i="5"/>
  <c r="H33" i="5"/>
  <c r="H35" i="5"/>
  <c r="H38" i="5"/>
  <c r="H41" i="5"/>
  <c r="H36" i="5"/>
  <c r="H43" i="5"/>
  <c r="H46" i="5"/>
  <c r="H26" i="5"/>
  <c r="H27" i="5"/>
  <c r="H32" i="5"/>
  <c r="H37" i="5"/>
  <c r="H39" i="5"/>
  <c r="H44" i="5"/>
  <c r="F26" i="5"/>
  <c r="F29" i="5"/>
  <c r="F30" i="5"/>
  <c r="F33" i="5"/>
  <c r="E36" i="5"/>
  <c r="E39" i="5"/>
  <c r="E41" i="5"/>
  <c r="E44" i="5"/>
  <c r="F27" i="5"/>
  <c r="F32" i="5"/>
  <c r="E35" i="5"/>
  <c r="E38" i="5"/>
  <c r="E46" i="5"/>
  <c r="F31" i="5"/>
  <c r="F35" i="5"/>
  <c r="E37" i="5"/>
  <c r="E40" i="5"/>
  <c r="E43" i="5"/>
  <c r="E45" i="5"/>
  <c r="D27" i="5"/>
  <c r="D29" i="5"/>
  <c r="D31" i="5"/>
  <c r="D32" i="5"/>
  <c r="C37" i="5"/>
  <c r="C41" i="5"/>
  <c r="C45" i="5"/>
  <c r="D46" i="5"/>
  <c r="D30" i="5"/>
  <c r="C35" i="5"/>
  <c r="C36" i="5"/>
  <c r="C40" i="5"/>
  <c r="C44" i="5"/>
  <c r="I46" i="5"/>
  <c r="I42" i="5"/>
  <c r="I38" i="5"/>
  <c r="I34" i="5"/>
  <c r="I30" i="5"/>
  <c r="K19" i="5"/>
  <c r="H17" i="5"/>
  <c r="I17" i="5" s="1"/>
  <c r="H18" i="5"/>
  <c r="I18" i="5" s="1"/>
  <c r="E30" i="5"/>
  <c r="G42" i="5"/>
  <c r="C27" i="5"/>
  <c r="G27" i="5"/>
  <c r="C29" i="5"/>
  <c r="G29" i="5"/>
  <c r="E32" i="5"/>
  <c r="E34" i="5"/>
  <c r="G40" i="5"/>
  <c r="C30" i="5"/>
  <c r="G30" i="5"/>
  <c r="G38" i="5"/>
  <c r="G46" i="5"/>
  <c r="G19" i="5"/>
  <c r="E27" i="5"/>
  <c r="E29" i="5"/>
  <c r="G32" i="5"/>
  <c r="G34" i="5"/>
  <c r="G36" i="5"/>
  <c r="G44" i="5"/>
  <c r="C19" i="4"/>
  <c r="G16" i="4"/>
  <c r="G19" i="4" s="1"/>
  <c r="C23" i="2"/>
  <c r="G22" i="6"/>
  <c r="J22" i="6"/>
  <c r="K20" i="6"/>
  <c r="F22" i="6"/>
  <c r="K19" i="6"/>
  <c r="H19" i="6"/>
  <c r="I17" i="4"/>
  <c r="K18" i="4"/>
  <c r="K21" i="2"/>
  <c r="K23" i="2" s="1"/>
  <c r="H16" i="5"/>
  <c r="F19" i="5"/>
  <c r="J19" i="5"/>
  <c r="D33" i="5"/>
  <c r="D37" i="5"/>
  <c r="F39" i="5"/>
  <c r="D41" i="5"/>
  <c r="F43" i="5"/>
  <c r="D45" i="5"/>
  <c r="E26" i="5"/>
  <c r="C28" i="5"/>
  <c r="G28" i="5"/>
  <c r="C31" i="5"/>
  <c r="G31" i="5"/>
  <c r="E33" i="5"/>
  <c r="G35" i="5"/>
  <c r="D36" i="5"/>
  <c r="F38" i="5"/>
  <c r="G39" i="5"/>
  <c r="D40" i="5"/>
  <c r="F42" i="5"/>
  <c r="G43" i="5"/>
  <c r="D44" i="5"/>
  <c r="K44" i="5" s="1"/>
  <c r="F46" i="5"/>
  <c r="D35" i="5"/>
  <c r="F37" i="5"/>
  <c r="D39" i="5"/>
  <c r="F41" i="5"/>
  <c r="D43" i="5"/>
  <c r="F45" i="5"/>
  <c r="E28" i="5"/>
  <c r="E31" i="5"/>
  <c r="G33" i="5"/>
  <c r="D34" i="5"/>
  <c r="F36" i="5"/>
  <c r="G37" i="5"/>
  <c r="D38" i="5"/>
  <c r="F40" i="5"/>
  <c r="G41" i="5"/>
  <c r="D42" i="5"/>
  <c r="F44" i="5"/>
  <c r="F19" i="4"/>
  <c r="H18" i="4"/>
  <c r="I18" i="4" s="1"/>
  <c r="K22" i="2"/>
  <c r="F23" i="2"/>
  <c r="H20" i="2"/>
  <c r="I20" i="2" s="1"/>
  <c r="H21" i="2"/>
  <c r="J23" i="2"/>
  <c r="K20" i="2"/>
  <c r="H22" i="2"/>
  <c r="H23" i="2" s="1"/>
  <c r="I21" i="2"/>
  <c r="G23" i="2"/>
  <c r="D54" i="6" l="1"/>
  <c r="D73" i="6"/>
  <c r="C48" i="6"/>
  <c r="E48" i="6" s="1"/>
  <c r="G48" i="6" s="1"/>
  <c r="C129" i="6"/>
  <c r="C97" i="6"/>
  <c r="C120" i="6"/>
  <c r="C92" i="6"/>
  <c r="C111" i="6"/>
  <c r="C87" i="6"/>
  <c r="C71" i="6"/>
  <c r="E71" i="6" s="1"/>
  <c r="G71" i="6" s="1"/>
  <c r="D41" i="6"/>
  <c r="D68" i="6"/>
  <c r="C90" i="6"/>
  <c r="D59" i="6"/>
  <c r="C30" i="6"/>
  <c r="E30" i="6" s="1"/>
  <c r="G30" i="6" s="1"/>
  <c r="C53" i="6"/>
  <c r="E53" i="6" s="1"/>
  <c r="G53" i="6" s="1"/>
  <c r="C80" i="6"/>
  <c r="E80" i="6" s="1"/>
  <c r="G80" i="6" s="1"/>
  <c r="C63" i="6"/>
  <c r="E63" i="6" s="1"/>
  <c r="F63" i="6" s="1"/>
  <c r="C31" i="6"/>
  <c r="E31" i="6" s="1"/>
  <c r="F31" i="6" s="1"/>
  <c r="D51" i="6"/>
  <c r="C54" i="6"/>
  <c r="E54" i="6" s="1"/>
  <c r="D78" i="6"/>
  <c r="D46" i="6"/>
  <c r="C77" i="6"/>
  <c r="E77" i="6" s="1"/>
  <c r="C45" i="6"/>
  <c r="E45" i="6" s="1"/>
  <c r="D65" i="6"/>
  <c r="D33" i="6"/>
  <c r="C72" i="6"/>
  <c r="E72" i="6" s="1"/>
  <c r="G72" i="6" s="1"/>
  <c r="C40" i="6"/>
  <c r="E40" i="6" s="1"/>
  <c r="G40" i="6" s="1"/>
  <c r="D60" i="6"/>
  <c r="C55" i="6"/>
  <c r="E55" i="6" s="1"/>
  <c r="D75" i="6"/>
  <c r="D43" i="6"/>
  <c r="C78" i="6"/>
  <c r="E78" i="6" s="1"/>
  <c r="C46" i="6"/>
  <c r="E46" i="6" s="1"/>
  <c r="D70" i="6"/>
  <c r="D38" i="6"/>
  <c r="C69" i="6"/>
  <c r="E69" i="6" s="1"/>
  <c r="C37" i="6"/>
  <c r="E37" i="6" s="1"/>
  <c r="D57" i="6"/>
  <c r="C64" i="6"/>
  <c r="E64" i="6" s="1"/>
  <c r="G64" i="6" s="1"/>
  <c r="C32" i="6"/>
  <c r="E32" i="6" s="1"/>
  <c r="G32" i="6" s="1"/>
  <c r="D52" i="6"/>
  <c r="F30" i="6"/>
  <c r="F62" i="6"/>
  <c r="F39" i="6"/>
  <c r="C121" i="6"/>
  <c r="C101" i="6"/>
  <c r="C132" i="6"/>
  <c r="C108" i="6"/>
  <c r="C88" i="6"/>
  <c r="C119" i="6"/>
  <c r="C95" i="6"/>
  <c r="C130" i="6"/>
  <c r="C110" i="6"/>
  <c r="C79" i="6"/>
  <c r="E79" i="6" s="1"/>
  <c r="F79" i="6" s="1"/>
  <c r="C47" i="6"/>
  <c r="E47" i="6" s="1"/>
  <c r="G47" i="6" s="1"/>
  <c r="D67" i="6"/>
  <c r="D35" i="6"/>
  <c r="C70" i="6"/>
  <c r="E70" i="6" s="1"/>
  <c r="C38" i="6"/>
  <c r="E38" i="6" s="1"/>
  <c r="D62" i="6"/>
  <c r="D30" i="6"/>
  <c r="C61" i="6"/>
  <c r="E61" i="6" s="1"/>
  <c r="D29" i="6"/>
  <c r="D49" i="6"/>
  <c r="C56" i="6"/>
  <c r="E56" i="6" s="1"/>
  <c r="G56" i="6" s="1"/>
  <c r="D76" i="6"/>
  <c r="D44" i="6"/>
  <c r="F47" i="6"/>
  <c r="G63" i="6"/>
  <c r="G31" i="6"/>
  <c r="F53" i="6"/>
  <c r="C125" i="6"/>
  <c r="C109" i="6"/>
  <c r="C93" i="6"/>
  <c r="C128" i="6"/>
  <c r="C112" i="6"/>
  <c r="C96" i="6"/>
  <c r="C131" i="6"/>
  <c r="C115" i="6"/>
  <c r="C99" i="6"/>
  <c r="C122" i="6"/>
  <c r="C106" i="6"/>
  <c r="C67" i="6"/>
  <c r="E67" i="6" s="1"/>
  <c r="C51" i="6"/>
  <c r="E51" i="6" s="1"/>
  <c r="C35" i="6"/>
  <c r="E35" i="6" s="1"/>
  <c r="D71" i="6"/>
  <c r="D55" i="6"/>
  <c r="D39" i="6"/>
  <c r="C74" i="6"/>
  <c r="E74" i="6" s="1"/>
  <c r="C58" i="6"/>
  <c r="E58" i="6" s="1"/>
  <c r="C42" i="6"/>
  <c r="E42" i="6" s="1"/>
  <c r="C29" i="6"/>
  <c r="E29" i="6" s="1"/>
  <c r="D66" i="6"/>
  <c r="D50" i="6"/>
  <c r="D34" i="6"/>
  <c r="C65" i="6"/>
  <c r="E65" i="6" s="1"/>
  <c r="C49" i="6"/>
  <c r="E49" i="6" s="1"/>
  <c r="C33" i="6"/>
  <c r="E33" i="6" s="1"/>
  <c r="D69" i="6"/>
  <c r="D53" i="6"/>
  <c r="D37" i="6"/>
  <c r="C76" i="6"/>
  <c r="E76" i="6" s="1"/>
  <c r="C60" i="6"/>
  <c r="E60" i="6" s="1"/>
  <c r="C44" i="6"/>
  <c r="E44" i="6" s="1"/>
  <c r="D80" i="6"/>
  <c r="D64" i="6"/>
  <c r="D48" i="6"/>
  <c r="D32" i="6"/>
  <c r="C75" i="6"/>
  <c r="E75" i="6" s="1"/>
  <c r="C59" i="6"/>
  <c r="E59" i="6" s="1"/>
  <c r="C43" i="6"/>
  <c r="E43" i="6" s="1"/>
  <c r="D79" i="6"/>
  <c r="D63" i="6"/>
  <c r="D47" i="6"/>
  <c r="D31" i="6"/>
  <c r="C66" i="6"/>
  <c r="E66" i="6" s="1"/>
  <c r="C50" i="6"/>
  <c r="E50" i="6" s="1"/>
  <c r="C34" i="6"/>
  <c r="E34" i="6" s="1"/>
  <c r="D74" i="6"/>
  <c r="D58" i="6"/>
  <c r="D42" i="6"/>
  <c r="C73" i="6"/>
  <c r="E73" i="6" s="1"/>
  <c r="C57" i="6"/>
  <c r="E57" i="6" s="1"/>
  <c r="C41" i="6"/>
  <c r="E41" i="6" s="1"/>
  <c r="D77" i="6"/>
  <c r="D61" i="6"/>
  <c r="D45" i="6"/>
  <c r="C68" i="6"/>
  <c r="E68" i="6" s="1"/>
  <c r="C52" i="6"/>
  <c r="E52" i="6" s="1"/>
  <c r="C36" i="6"/>
  <c r="E36" i="6" s="1"/>
  <c r="D72" i="6"/>
  <c r="D56" i="6"/>
  <c r="D40" i="6"/>
  <c r="F56" i="6"/>
  <c r="F48" i="6"/>
  <c r="F80" i="6"/>
  <c r="H22" i="6"/>
  <c r="K53" i="5"/>
  <c r="K69" i="5"/>
  <c r="K58" i="5"/>
  <c r="K41" i="5"/>
  <c r="K40" i="5"/>
  <c r="K57" i="5"/>
  <c r="K52" i="5"/>
  <c r="K62" i="5"/>
  <c r="K61" i="5"/>
  <c r="K66" i="5"/>
  <c r="K65" i="5"/>
  <c r="K70" i="5"/>
  <c r="K39" i="5"/>
  <c r="K29" i="5"/>
  <c r="K26" i="5"/>
  <c r="K38" i="5"/>
  <c r="K43" i="5"/>
  <c r="K35" i="5"/>
  <c r="K36" i="5"/>
  <c r="K31" i="5"/>
  <c r="K45" i="5"/>
  <c r="K37" i="5"/>
  <c r="K32" i="5"/>
  <c r="K46" i="5"/>
  <c r="K28" i="5"/>
  <c r="K34" i="5"/>
  <c r="K27" i="5"/>
  <c r="K42" i="5"/>
  <c r="K33" i="5"/>
  <c r="K30" i="5"/>
  <c r="H19" i="5"/>
  <c r="H16" i="4"/>
  <c r="I16" i="4" s="1"/>
  <c r="K22" i="6"/>
  <c r="I19" i="6"/>
  <c r="I22" i="6" s="1"/>
  <c r="K19" i="4"/>
  <c r="I16" i="5"/>
  <c r="I19" i="5" s="1"/>
  <c r="H19" i="4"/>
  <c r="I19" i="4"/>
  <c r="I22" i="2"/>
  <c r="I23" i="2" s="1"/>
  <c r="F64" i="6" l="1"/>
  <c r="F71" i="6"/>
  <c r="F72" i="6"/>
  <c r="G79" i="6"/>
  <c r="G70" i="6"/>
  <c r="F70" i="6"/>
  <c r="G37" i="6"/>
  <c r="F37" i="6"/>
  <c r="G45" i="6"/>
  <c r="F45" i="6"/>
  <c r="G69" i="6"/>
  <c r="F69" i="6"/>
  <c r="G46" i="6"/>
  <c r="F46" i="6"/>
  <c r="G77" i="6"/>
  <c r="F77" i="6"/>
  <c r="G54" i="6"/>
  <c r="F54" i="6"/>
  <c r="F32" i="6"/>
  <c r="F40" i="6"/>
  <c r="G61" i="6"/>
  <c r="F61" i="6"/>
  <c r="G38" i="6"/>
  <c r="F38" i="6"/>
  <c r="G78" i="6"/>
  <c r="F78" i="6"/>
  <c r="G55" i="6"/>
  <c r="F55" i="6"/>
  <c r="G34" i="6"/>
  <c r="F34" i="6"/>
  <c r="F33" i="6"/>
  <c r="G33" i="6"/>
  <c r="F51" i="6"/>
  <c r="G51" i="6"/>
  <c r="G36" i="6"/>
  <c r="F36" i="6"/>
  <c r="G73" i="6"/>
  <c r="F73" i="6"/>
  <c r="G76" i="6"/>
  <c r="F76" i="6"/>
  <c r="F49" i="6"/>
  <c r="G49" i="6"/>
  <c r="G67" i="6"/>
  <c r="F67" i="6"/>
  <c r="G52" i="6"/>
  <c r="F52" i="6"/>
  <c r="G66" i="6"/>
  <c r="F66" i="6"/>
  <c r="F43" i="6"/>
  <c r="G43" i="6"/>
  <c r="F65" i="6"/>
  <c r="G65" i="6"/>
  <c r="G42" i="6"/>
  <c r="F42" i="6"/>
  <c r="G57" i="6"/>
  <c r="F57" i="6"/>
  <c r="F75" i="6"/>
  <c r="G75" i="6"/>
  <c r="G60" i="6"/>
  <c r="F60" i="6"/>
  <c r="G74" i="6"/>
  <c r="F74" i="6"/>
  <c r="G50" i="6"/>
  <c r="F50" i="6"/>
  <c r="G68" i="6"/>
  <c r="F68" i="6"/>
  <c r="G41" i="6"/>
  <c r="F41" i="6"/>
  <c r="F59" i="6"/>
  <c r="G59" i="6"/>
  <c r="G44" i="6"/>
  <c r="F44" i="6"/>
  <c r="G58" i="6"/>
  <c r="F58" i="6"/>
  <c r="G35" i="6"/>
  <c r="F35" i="6"/>
</calcChain>
</file>

<file path=xl/sharedStrings.xml><?xml version="1.0" encoding="utf-8"?>
<sst xmlns="http://schemas.openxmlformats.org/spreadsheetml/2006/main" count="286" uniqueCount="71">
  <si>
    <t>Totals</t>
  </si>
  <si>
    <t>Product</t>
  </si>
  <si>
    <t>Anna</t>
  </si>
  <si>
    <t>Laurie</t>
  </si>
  <si>
    <t>Julie</t>
  </si>
  <si>
    <t>Kim</t>
  </si>
  <si>
    <t>Navy Turtleneck</t>
  </si>
  <si>
    <t>Red Cardigan</t>
  </si>
  <si>
    <t>Blue Vest</t>
  </si>
  <si>
    <t>Committee Average</t>
  </si>
  <si>
    <t>Committee Standard Deviation</t>
  </si>
  <si>
    <t>Actual Demand</t>
  </si>
  <si>
    <t>Forecast Error</t>
  </si>
  <si>
    <t>Cost ($)</t>
  </si>
  <si>
    <t>Normal Price ($)</t>
  </si>
  <si>
    <t>Markdown Price ($)</t>
  </si>
  <si>
    <t>Underbuy Cost ($ per unit)</t>
  </si>
  <si>
    <t>Overbuy Cost ($ per unit)</t>
  </si>
  <si>
    <t>Buy qty</t>
  </si>
  <si>
    <t>Sales</t>
  </si>
  <si>
    <t>Gross margin on sales</t>
  </si>
  <si>
    <t>Markdown units</t>
  </si>
  <si>
    <t>Net profit</t>
  </si>
  <si>
    <t>Lost sales</t>
  </si>
  <si>
    <t>Lost margin</t>
  </si>
  <si>
    <t>Loss on markdowns</t>
  </si>
  <si>
    <t>Markdown cost</t>
  </si>
  <si>
    <t>Probability Weighted total cost</t>
  </si>
  <si>
    <t>Probability</t>
  </si>
  <si>
    <t>Demand Scenarios</t>
  </si>
  <si>
    <t>Cummulative Probability</t>
  </si>
  <si>
    <t>a</t>
  </si>
  <si>
    <t>b</t>
  </si>
  <si>
    <t>Committee Forecast</t>
  </si>
  <si>
    <t>Prices</t>
  </si>
  <si>
    <t>Buy the Forecast</t>
  </si>
  <si>
    <t>Buy the Forecast + 10%</t>
  </si>
  <si>
    <t>Probabilistic risk adjusted hedge</t>
  </si>
  <si>
    <t>Risk adjusted using GAMMA distribution</t>
  </si>
  <si>
    <t>P</t>
  </si>
  <si>
    <t>Chance of Selling</t>
  </si>
  <si>
    <t>Marginal Profitability</t>
  </si>
  <si>
    <t>Expected Net Profit</t>
  </si>
  <si>
    <t>Week</t>
  </si>
  <si>
    <t>%total sales by week</t>
  </si>
  <si>
    <t>Average</t>
  </si>
  <si>
    <t>14-week</t>
  </si>
  <si>
    <t>Standard Deviation</t>
  </si>
  <si>
    <t>Demand</t>
  </si>
  <si>
    <t>26-week Cummulative Probability</t>
  </si>
  <si>
    <t>26-week</t>
  </si>
  <si>
    <t>26-week Probability</t>
  </si>
  <si>
    <t>14-week Cummulative Probability</t>
  </si>
  <si>
    <t>14-week Probability</t>
  </si>
  <si>
    <t>Net Profitability</t>
  </si>
  <si>
    <t>Initial Buy Quantity</t>
  </si>
  <si>
    <t>Sales in first 2 weeks</t>
  </si>
  <si>
    <t>Updated 26-week forecast</t>
  </si>
  <si>
    <t>Updated 14-week forecast</t>
  </si>
  <si>
    <t>Forecast lost sales for weeks 1-14</t>
  </si>
  <si>
    <t>Second Buy Quanity</t>
  </si>
  <si>
    <t>Actual demand weeks 1-14</t>
  </si>
  <si>
    <t>Actual demand weeks 15-26</t>
  </si>
  <si>
    <t>Initial Buy</t>
  </si>
  <si>
    <t>Lost sales in weeks 1-14</t>
  </si>
  <si>
    <t>Lost sales in weeks 15-26</t>
  </si>
  <si>
    <t>Second Buy</t>
  </si>
  <si>
    <t>Actual demand weeks 1-10</t>
  </si>
  <si>
    <t>Actual demand weeks 11-26</t>
  </si>
  <si>
    <t>Lost sales in weeks 1-10</t>
  </si>
  <si>
    <t>Lost sales in weeks 11-26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</si>
</sst>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00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164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166" fontId="3" fillId="4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832195975503059"/>
          <c:y val="6.9919072615923006E-2"/>
          <c:w val="0.71549759405074365"/>
          <c:h val="0.73444808982210552"/>
        </c:manualLayout>
      </c:layout>
      <c:scatterChart>
        <c:scatterStyle val="lineMarker"/>
        <c:varyColors val="0"/>
        <c:ser>
          <c:idx val="0"/>
          <c:order val="0"/>
          <c:tx>
            <c:v>26-Week Probability Distribution</c:v>
          </c:tx>
          <c:spPr>
            <a:ln w="28575">
              <a:noFill/>
            </a:ln>
          </c:spPr>
          <c:dPt>
            <c:idx val="71"/>
            <c:marker>
              <c:symbol val="diamond"/>
              <c:size val="3"/>
            </c:marker>
            <c:bubble3D val="0"/>
          </c:dPt>
          <c:xVal>
            <c:numRef>
              <c:f>'2-Buying Strategy'!$F$17:$F$107</c:f>
              <c:numCache>
                <c:formatCode>General</c:formatCode>
                <c:ptCount val="9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  <c:pt idx="71">
                  <c:v>101</c:v>
                </c:pt>
                <c:pt idx="72">
                  <c:v>102</c:v>
                </c:pt>
                <c:pt idx="73">
                  <c:v>103</c:v>
                </c:pt>
                <c:pt idx="74">
                  <c:v>104</c:v>
                </c:pt>
                <c:pt idx="75">
                  <c:v>105</c:v>
                </c:pt>
                <c:pt idx="76">
                  <c:v>106</c:v>
                </c:pt>
                <c:pt idx="77">
                  <c:v>107</c:v>
                </c:pt>
                <c:pt idx="78">
                  <c:v>108</c:v>
                </c:pt>
                <c:pt idx="79">
                  <c:v>109</c:v>
                </c:pt>
                <c:pt idx="80">
                  <c:v>110</c:v>
                </c:pt>
                <c:pt idx="81">
                  <c:v>111</c:v>
                </c:pt>
                <c:pt idx="82">
                  <c:v>112</c:v>
                </c:pt>
                <c:pt idx="83">
                  <c:v>113</c:v>
                </c:pt>
                <c:pt idx="84">
                  <c:v>114</c:v>
                </c:pt>
                <c:pt idx="85">
                  <c:v>115</c:v>
                </c:pt>
                <c:pt idx="86">
                  <c:v>116</c:v>
                </c:pt>
                <c:pt idx="87">
                  <c:v>117</c:v>
                </c:pt>
                <c:pt idx="88">
                  <c:v>118</c:v>
                </c:pt>
                <c:pt idx="89">
                  <c:v>119</c:v>
                </c:pt>
                <c:pt idx="90">
                  <c:v>120</c:v>
                </c:pt>
              </c:numCache>
            </c:numRef>
          </c:xVal>
          <c:yVal>
            <c:numRef>
              <c:f>'2-Buying Strategy'!$H$17:$H$107</c:f>
              <c:numCache>
                <c:formatCode>0.000000</c:formatCode>
                <c:ptCount val="91"/>
                <c:pt idx="0">
                  <c:v>2.2121097859767609E-35</c:v>
                </c:pt>
                <c:pt idx="1">
                  <c:v>8.8180937797114623E-34</c:v>
                </c:pt>
                <c:pt idx="2">
                  <c:v>2.9565560915902666E-32</c:v>
                </c:pt>
                <c:pt idx="3">
                  <c:v>8.4268848499227998E-31</c:v>
                </c:pt>
                <c:pt idx="4">
                  <c:v>2.0617180136168475E-29</c:v>
                </c:pt>
                <c:pt idx="5">
                  <c:v>4.368357136947361E-28</c:v>
                </c:pt>
                <c:pt idx="6">
                  <c:v>8.0807936688500818E-27</c:v>
                </c:pt>
                <c:pt idx="7">
                  <c:v>1.31482463413707E-25</c:v>
                </c:pt>
                <c:pt idx="8">
                  <c:v>1.894662969824071E-24</c:v>
                </c:pt>
                <c:pt idx="9">
                  <c:v>2.4332522874238287E-23</c:v>
                </c:pt>
                <c:pt idx="10">
                  <c:v>2.8013402907603144E-22</c:v>
                </c:pt>
                <c:pt idx="11">
                  <c:v>2.9067858107199828E-21</c:v>
                </c:pt>
                <c:pt idx="12">
                  <c:v>2.7321464244471912E-20</c:v>
                </c:pt>
                <c:pt idx="13">
                  <c:v>2.3370093053872538E-19</c:v>
                </c:pt>
                <c:pt idx="14">
                  <c:v>1.8271102040659473E-18</c:v>
                </c:pt>
                <c:pt idx="15">
                  <c:v>1.3109081260956689E-17</c:v>
                </c:pt>
                <c:pt idx="16">
                  <c:v>8.664082938844198E-17</c:v>
                </c:pt>
                <c:pt idx="17">
                  <c:v>5.2935814802178497E-16</c:v>
                </c:pt>
                <c:pt idx="18">
                  <c:v>2.9997854502296739E-15</c:v>
                </c:pt>
                <c:pt idx="19">
                  <c:v>1.5815845608575422E-14</c:v>
                </c:pt>
                <c:pt idx="20">
                  <c:v>7.7807703688321721E-14</c:v>
                </c:pt>
                <c:pt idx="21">
                  <c:v>3.5815566918555637E-13</c:v>
                </c:pt>
                <c:pt idx="22">
                  <c:v>1.5465423239553146E-12</c:v>
                </c:pt>
                <c:pt idx="23">
                  <c:v>6.2798624445668359E-12</c:v>
                </c:pt>
                <c:pt idx="24">
                  <c:v>2.40344990868912E-11</c:v>
                </c:pt>
                <c:pt idx="25">
                  <c:v>8.6888033213355967E-11</c:v>
                </c:pt>
                <c:pt idx="26">
                  <c:v>2.9731521404867286E-10</c:v>
                </c:pt>
                <c:pt idx="27">
                  <c:v>9.6483159672227693E-10</c:v>
                </c:pt>
                <c:pt idx="28">
                  <c:v>2.9748424733015968E-9</c:v>
                </c:pt>
                <c:pt idx="29">
                  <c:v>8.7300007654793192E-9</c:v>
                </c:pt>
                <c:pt idx="30">
                  <c:v>2.4424400399242686E-8</c:v>
                </c:pt>
                <c:pt idx="31">
                  <c:v>6.5249704741144356E-8</c:v>
                </c:pt>
                <c:pt idx="32">
                  <c:v>1.6669801948061504E-7</c:v>
                </c:pt>
                <c:pt idx="33">
                  <c:v>4.0785003797889424E-7</c:v>
                </c:pt>
                <c:pt idx="34">
                  <c:v>9.5693038025766825E-7</c:v>
                </c:pt>
                <c:pt idx="35">
                  <c:v>2.1559268400604294E-6</c:v>
                </c:pt>
                <c:pt idx="36">
                  <c:v>4.6698160364704962E-6</c:v>
                </c:pt>
                <c:pt idx="37">
                  <c:v>9.7362463384016488E-6</c:v>
                </c:pt>
                <c:pt idx="38">
                  <c:v>1.9561424201749226E-5</c:v>
                </c:pt>
                <c:pt idx="39">
                  <c:v>3.7913695966997873E-5</c:v>
                </c:pt>
                <c:pt idx="40">
                  <c:v>7.0962324913960729E-5</c:v>
                </c:pt>
                <c:pt idx="41">
                  <c:v>1.2838840793977154E-4</c:v>
                </c:pt>
                <c:pt idx="42">
                  <c:v>2.2475129841824918E-4</c:v>
                </c:pt>
                <c:pt idx="43">
                  <c:v>3.8102381455111143E-4</c:v>
                </c:pt>
                <c:pt idx="44">
                  <c:v>6.2611558873211938E-4</c:v>
                </c:pt>
                <c:pt idx="45">
                  <c:v>9.9809781834437131E-4</c:v>
                </c:pt>
                <c:pt idx="46">
                  <c:v>1.5447462321242131E-3</c:v>
                </c:pt>
                <c:pt idx="47">
                  <c:v>2.3229624517901869E-3</c:v>
                </c:pt>
                <c:pt idx="48">
                  <c:v>3.3966500968643783E-3</c:v>
                </c:pt>
                <c:pt idx="49">
                  <c:v>4.8327379530789119E-3</c:v>
                </c:pt>
                <c:pt idx="50">
                  <c:v>6.6952690049492296E-3</c:v>
                </c:pt>
                <c:pt idx="51">
                  <c:v>9.0377967249937498E-3</c:v>
                </c:pt>
                <c:pt idx="52">
                  <c:v>1.1894705334231608E-2</c:v>
                </c:pt>
                <c:pt idx="53">
                  <c:v>1.527243011395586E-2</c:v>
                </c:pt>
                <c:pt idx="54">
                  <c:v>1.9141815240690991E-2</c:v>
                </c:pt>
                <c:pt idx="55">
                  <c:v>2.3432933086903168E-2</c:v>
                </c:pt>
                <c:pt idx="56">
                  <c:v>2.8033549102208337E-2</c:v>
                </c:pt>
                <c:pt idx="57">
                  <c:v>3.2792041371897923E-2</c:v>
                </c:pt>
                <c:pt idx="58">
                  <c:v>3.7525015312434219E-2</c:v>
                </c:pt>
                <c:pt idx="59">
                  <c:v>4.2029179545898888E-2</c:v>
                </c:pt>
                <c:pt idx="60">
                  <c:v>4.6096386633031353E-2</c:v>
                </c:pt>
                <c:pt idx="61">
                  <c:v>4.9530215126983364E-2</c:v>
                </c:pt>
                <c:pt idx="62">
                  <c:v>5.2162178619135559E-2</c:v>
                </c:pt>
                <c:pt idx="63">
                  <c:v>5.3865650099410939E-2</c:v>
                </c:pt>
                <c:pt idx="64">
                  <c:v>5.4565886600563489E-2</c:v>
                </c:pt>
                <c:pt idx="65">
                  <c:v>5.4245074715420082E-2</c:v>
                </c:pt>
                <c:pt idx="66">
                  <c:v>5.2941994815263509E-2</c:v>
                </c:pt>
                <c:pt idx="67">
                  <c:v>5.0746602750387032E-2</c:v>
                </c:pt>
                <c:pt idx="68">
                  <c:v>4.7790438630305181E-2</c:v>
                </c:pt>
                <c:pt idx="69">
                  <c:v>4.4234204736446979E-2</c:v>
                </c:pt>
                <c:pt idx="70">
                  <c:v>4.0254060132630755E-2</c:v>
                </c:pt>
                <c:pt idx="71">
                  <c:v>3.6028153467662402E-2</c:v>
                </c:pt>
                <c:pt idx="72">
                  <c:v>3.17246920827466E-2</c:v>
                </c:pt>
                <c:pt idx="73">
                  <c:v>2.7492486143482243E-2</c:v>
                </c:pt>
                <c:pt idx="74">
                  <c:v>2.3454484294636369E-2</c:v>
                </c:pt>
                <c:pt idx="75">
                  <c:v>1.9704402629403671E-2</c:v>
                </c:pt>
                <c:pt idx="76">
                  <c:v>1.6306197661532813E-2</c:v>
                </c:pt>
                <c:pt idx="77">
                  <c:v>1.3295881800568439E-2</c:v>
                </c:pt>
                <c:pt idx="78">
                  <c:v>1.0685039689823721E-2</c:v>
                </c:pt>
                <c:pt idx="79">
                  <c:v>8.4653694529756279E-3</c:v>
                </c:pt>
                <c:pt idx="80">
                  <c:v>6.6136243574205708E-3</c:v>
                </c:pt>
                <c:pt idx="81">
                  <c:v>5.0964402859452751E-3</c:v>
                </c:pt>
                <c:pt idx="82">
                  <c:v>3.8746741342840603E-3</c:v>
                </c:pt>
                <c:pt idx="83">
                  <c:v>2.9070226788715128E-3</c:v>
                </c:pt>
                <c:pt idx="84">
                  <c:v>2.1528216920079619E-3</c:v>
                </c:pt>
                <c:pt idx="85">
                  <c:v>1.5740294758552545E-3</c:v>
                </c:pt>
                <c:pt idx="86">
                  <c:v>1.1364727052643948E-3</c:v>
                </c:pt>
                <c:pt idx="87">
                  <c:v>8.1047611358092794E-4</c:v>
                </c:pt>
                <c:pt idx="88">
                  <c:v>5.7101538662507963E-4</c:v>
                </c:pt>
                <c:pt idx="89">
                  <c:v>3.9753080753356909E-4</c:v>
                </c:pt>
                <c:pt idx="90">
                  <c:v>2.7352431117325413E-4</c:v>
                </c:pt>
              </c:numCache>
            </c:numRef>
          </c:yVal>
          <c:smooth val="0"/>
        </c:ser>
        <c:ser>
          <c:idx val="1"/>
          <c:order val="1"/>
          <c:tx>
            <c:v>14-Week Probability Distribution</c:v>
          </c:tx>
          <c:spPr>
            <a:ln w="28575">
              <a:noFill/>
            </a:ln>
          </c:spPr>
          <c:marker>
            <c:symbol val="square"/>
            <c:size val="3"/>
          </c:marker>
          <c:xVal>
            <c:numRef>
              <c:f>'2-Buying Strategy'!$F$17:$F$107</c:f>
              <c:numCache>
                <c:formatCode>General</c:formatCode>
                <c:ptCount val="9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  <c:pt idx="71">
                  <c:v>101</c:v>
                </c:pt>
                <c:pt idx="72">
                  <c:v>102</c:v>
                </c:pt>
                <c:pt idx="73">
                  <c:v>103</c:v>
                </c:pt>
                <c:pt idx="74">
                  <c:v>104</c:v>
                </c:pt>
                <c:pt idx="75">
                  <c:v>105</c:v>
                </c:pt>
                <c:pt idx="76">
                  <c:v>106</c:v>
                </c:pt>
                <c:pt idx="77">
                  <c:v>107</c:v>
                </c:pt>
                <c:pt idx="78">
                  <c:v>108</c:v>
                </c:pt>
                <c:pt idx="79">
                  <c:v>109</c:v>
                </c:pt>
                <c:pt idx="80">
                  <c:v>110</c:v>
                </c:pt>
                <c:pt idx="81">
                  <c:v>111</c:v>
                </c:pt>
                <c:pt idx="82">
                  <c:v>112</c:v>
                </c:pt>
                <c:pt idx="83">
                  <c:v>113</c:v>
                </c:pt>
                <c:pt idx="84">
                  <c:v>114</c:v>
                </c:pt>
                <c:pt idx="85">
                  <c:v>115</c:v>
                </c:pt>
                <c:pt idx="86">
                  <c:v>116</c:v>
                </c:pt>
                <c:pt idx="87">
                  <c:v>117</c:v>
                </c:pt>
                <c:pt idx="88">
                  <c:v>118</c:v>
                </c:pt>
                <c:pt idx="89">
                  <c:v>119</c:v>
                </c:pt>
                <c:pt idx="90">
                  <c:v>120</c:v>
                </c:pt>
              </c:numCache>
            </c:numRef>
          </c:xVal>
          <c:yVal>
            <c:numRef>
              <c:f>'2-Buying Strategy'!$J$17:$J$107</c:f>
              <c:numCache>
                <c:formatCode>0.000000</c:formatCode>
                <c:ptCount val="91"/>
                <c:pt idx="0">
                  <c:v>8.8698330836058891E-11</c:v>
                </c:pt>
                <c:pt idx="1">
                  <c:v>8.3440829714270009E-10</c:v>
                </c:pt>
                <c:pt idx="2">
                  <c:v>6.6021464569754641E-9</c:v>
                </c:pt>
                <c:pt idx="3">
                  <c:v>4.4408000725895169E-8</c:v>
                </c:pt>
                <c:pt idx="4">
                  <c:v>2.5640031710658367E-7</c:v>
                </c:pt>
                <c:pt idx="5">
                  <c:v>1.2820429067847222E-6</c:v>
                </c:pt>
                <c:pt idx="6">
                  <c:v>5.5967198907522289E-6</c:v>
                </c:pt>
                <c:pt idx="7">
                  <c:v>2.1490301898587769E-5</c:v>
                </c:pt>
                <c:pt idx="8">
                  <c:v>7.3080545765562041E-5</c:v>
                </c:pt>
                <c:pt idx="9">
                  <c:v>2.2148896093746078E-4</c:v>
                </c:pt>
                <c:pt idx="10">
                  <c:v>6.0176364080134325E-4</c:v>
                </c:pt>
                <c:pt idx="11">
                  <c:v>1.4735614051695509E-3</c:v>
                </c:pt>
                <c:pt idx="12">
                  <c:v>3.2685437922941683E-3</c:v>
                </c:pt>
                <c:pt idx="13">
                  <c:v>6.5979027420822499E-3</c:v>
                </c:pt>
                <c:pt idx="14">
                  <c:v>1.2173216372634925E-2</c:v>
                </c:pt>
                <c:pt idx="15">
                  <c:v>2.0611423394564444E-2</c:v>
                </c:pt>
                <c:pt idx="16">
                  <c:v>3.2147963055673433E-2</c:v>
                </c:pt>
                <c:pt idx="17">
                  <c:v>4.6352759334842834E-2</c:v>
                </c:pt>
                <c:pt idx="18">
                  <c:v>6.1988526786324154E-2</c:v>
                </c:pt>
                <c:pt idx="19">
                  <c:v>7.7127395877725546E-2</c:v>
                </c:pt>
                <c:pt idx="20">
                  <c:v>8.9543482372824793E-2</c:v>
                </c:pt>
                <c:pt idx="21">
                  <c:v>9.7269871558536877E-2</c:v>
                </c:pt>
                <c:pt idx="22">
                  <c:v>9.9120492860571618E-2</c:v>
                </c:pt>
                <c:pt idx="23">
                  <c:v>9.4983223548586015E-2</c:v>
                </c:pt>
                <c:pt idx="24">
                  <c:v>8.5788086198611835E-2</c:v>
                </c:pt>
                <c:pt idx="25">
                  <c:v>7.3189200241146862E-2</c:v>
                </c:pt>
                <c:pt idx="26">
                  <c:v>5.9101608218581833E-2</c:v>
                </c:pt>
                <c:pt idx="27">
                  <c:v>4.5261486534166465E-2</c:v>
                </c:pt>
                <c:pt idx="28">
                  <c:v>3.2933387190436619E-2</c:v>
                </c:pt>
                <c:pt idx="29">
                  <c:v>2.2807718228196459E-2</c:v>
                </c:pt>
                <c:pt idx="30">
                  <c:v>1.5058669394416682E-2</c:v>
                </c:pt>
                <c:pt idx="31">
                  <c:v>9.4937189137241536E-3</c:v>
                </c:pt>
                <c:pt idx="32">
                  <c:v>5.7237860122975126E-3</c:v>
                </c:pt>
                <c:pt idx="33">
                  <c:v>3.3048259079661948E-3</c:v>
                </c:pt>
                <c:pt idx="34">
                  <c:v>1.8298839701405562E-3</c:v>
                </c:pt>
                <c:pt idx="35">
                  <c:v>9.7290931153487157E-4</c:v>
                </c:pt>
                <c:pt idx="36">
                  <c:v>4.9731692940591142E-4</c:v>
                </c:pt>
                <c:pt idx="37">
                  <c:v>2.4469221674684077E-4</c:v>
                </c:pt>
                <c:pt idx="38">
                  <c:v>1.1601768719390884E-4</c:v>
                </c:pt>
                <c:pt idx="39">
                  <c:v>5.30658330255502E-5</c:v>
                </c:pt>
                <c:pt idx="40">
                  <c:v>2.3439148434564746E-5</c:v>
                </c:pt>
                <c:pt idx="41">
                  <c:v>1.0007715200318445E-5</c:v>
                </c:pt>
                <c:pt idx="42">
                  <c:v>4.1343426169944751E-6</c:v>
                </c:pt>
                <c:pt idx="43">
                  <c:v>1.6540609395509666E-6</c:v>
                </c:pt>
                <c:pt idx="44">
                  <c:v>6.4142965220240297E-7</c:v>
                </c:pt>
                <c:pt idx="45">
                  <c:v>2.4130301753104297E-7</c:v>
                </c:pt>
                <c:pt idx="46">
                  <c:v>8.8133683523387232E-8</c:v>
                </c:pt>
                <c:pt idx="47">
                  <c:v>3.1276784492451231E-8</c:v>
                </c:pt>
                <c:pt idx="48">
                  <c:v>1.0792594225943368E-8</c:v>
                </c:pt>
                <c:pt idx="49">
                  <c:v>3.6237932842711629E-9</c:v>
                </c:pt>
                <c:pt idx="50">
                  <c:v>1.1847680404830985E-9</c:v>
                </c:pt>
                <c:pt idx="51">
                  <c:v>3.7741833916611051E-10</c:v>
                </c:pt>
                <c:pt idx="52">
                  <c:v>1.1722203281384907E-10</c:v>
                </c:pt>
                <c:pt idx="53">
                  <c:v>3.5518845226920557E-11</c:v>
                </c:pt>
                <c:pt idx="54">
                  <c:v>1.0505795477516706E-11</c:v>
                </c:pt>
                <c:pt idx="55">
                  <c:v>3.0350622626426417E-12</c:v>
                </c:pt>
                <c:pt idx="56">
                  <c:v>8.5686847847732804E-13</c:v>
                </c:pt>
                <c:pt idx="57">
                  <c:v>2.3653731724606396E-13</c:v>
                </c:pt>
                <c:pt idx="58">
                  <c:v>6.3877398759575993E-14</c:v>
                </c:pt>
                <c:pt idx="59">
                  <c:v>1.688388506050786E-14</c:v>
                </c:pt>
                <c:pt idx="60">
                  <c:v>4.370020647668254E-15</c:v>
                </c:pt>
                <c:pt idx="61">
                  <c:v>1.1081076426333049E-15</c:v>
                </c:pt>
                <c:pt idx="62">
                  <c:v>2.7539914555148157E-16</c:v>
                </c:pt>
                <c:pt idx="63">
                  <c:v>6.7114120416364957E-17</c:v>
                </c:pt>
                <c:pt idx="64">
                  <c:v>1.6044210224331064E-17</c:v>
                </c:pt>
                <c:pt idx="65">
                  <c:v>3.7640256130520724E-18</c:v>
                </c:pt>
                <c:pt idx="66">
                  <c:v>8.6693730231492216E-19</c:v>
                </c:pt>
                <c:pt idx="67">
                  <c:v>1.9610537307060366E-19</c:v>
                </c:pt>
                <c:pt idx="68">
                  <c:v>4.358315508539488E-20</c:v>
                </c:pt>
                <c:pt idx="69">
                  <c:v>9.5198697042542045E-21</c:v>
                </c:pt>
                <c:pt idx="70">
                  <c:v>2.0444552184157708E-21</c:v>
                </c:pt>
                <c:pt idx="71">
                  <c:v>4.3182227970184713E-22</c:v>
                </c:pt>
                <c:pt idx="72">
                  <c:v>8.9733702587030378E-23</c:v>
                </c:pt>
                <c:pt idx="73">
                  <c:v>1.8351320403618089E-23</c:v>
                </c:pt>
                <c:pt idx="74">
                  <c:v>3.6946586657232812E-24</c:v>
                </c:pt>
                <c:pt idx="75">
                  <c:v>7.3249866450833427E-25</c:v>
                </c:pt>
                <c:pt idx="76">
                  <c:v>1.4305116440591455E-25</c:v>
                </c:pt>
                <c:pt idx="77">
                  <c:v>2.7526498520960258E-26</c:v>
                </c:pt>
                <c:pt idx="78">
                  <c:v>5.2204158022515254E-27</c:v>
                </c:pt>
                <c:pt idx="79">
                  <c:v>9.7604536450079249E-28</c:v>
                </c:pt>
                <c:pt idx="80">
                  <c:v>1.799528549743953E-28</c:v>
                </c:pt>
                <c:pt idx="81">
                  <c:v>3.2725123011005112E-29</c:v>
                </c:pt>
                <c:pt idx="82">
                  <c:v>5.8714404683021001E-30</c:v>
                </c:pt>
                <c:pt idx="83">
                  <c:v>1.0395683019985428E-30</c:v>
                </c:pt>
                <c:pt idx="84">
                  <c:v>1.8168028404286459E-31</c:v>
                </c:pt>
                <c:pt idx="85">
                  <c:v>3.1347847898278722E-32</c:v>
                </c:pt>
                <c:pt idx="86">
                  <c:v>5.341325077705863E-33</c:v>
                </c:pt>
                <c:pt idx="87">
                  <c:v>8.9892891667421807E-34</c:v>
                </c:pt>
                <c:pt idx="88">
                  <c:v>1.4946106506018191E-34</c:v>
                </c:pt>
                <c:pt idx="89">
                  <c:v>2.4555353084002037E-35</c:v>
                </c:pt>
                <c:pt idx="90">
                  <c:v>3.9871856348647815E-36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823168"/>
        <c:axId val="224670848"/>
      </c:scatterChart>
      <c:valAx>
        <c:axId val="226823168"/>
        <c:scaling>
          <c:orientation val="minMax"/>
          <c:max val="120"/>
          <c:min val="3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Demand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4670848"/>
        <c:crosses val="autoZero"/>
        <c:crossBetween val="midCat"/>
        <c:majorUnit val="10"/>
        <c:minorUnit val="5"/>
      </c:valAx>
      <c:valAx>
        <c:axId val="224670848"/>
        <c:scaling>
          <c:orientation val="minMax"/>
          <c:max val="0.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Probability</a:t>
                </a:r>
              </a:p>
            </c:rich>
          </c:tx>
          <c:overlay val="0"/>
        </c:title>
        <c:numFmt formatCode="0.000000" sourceLinked="1"/>
        <c:majorTickMark val="none"/>
        <c:minorTickMark val="none"/>
        <c:tickLblPos val="nextTo"/>
        <c:crossAx val="226823168"/>
        <c:crosses val="autoZero"/>
        <c:crossBetween val="midCat"/>
        <c:majorUnit val="1.0000000000000002E-2"/>
        <c:minorUnit val="1.0000000000000002E-2"/>
      </c:valAx>
    </c:plotArea>
    <c:legend>
      <c:legendPos val="r"/>
      <c:layout>
        <c:manualLayout>
          <c:xMode val="edge"/>
          <c:yMode val="edge"/>
          <c:x val="0.46161111111111114"/>
          <c:y val="4.0898950131233597E-2"/>
          <c:w val="0.46894444444444444"/>
          <c:h val="0.2793132108486439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44</xdr:row>
      <xdr:rowOff>119062</xdr:rowOff>
    </xdr:from>
    <xdr:to>
      <xdr:col>4</xdr:col>
      <xdr:colOff>552450</xdr:colOff>
      <xdr:row>64</xdr:row>
      <xdr:rowOff>4762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3"/>
  <sheetViews>
    <sheetView workbookViewId="0">
      <selection activeCell="B3" sqref="B3"/>
    </sheetView>
  </sheetViews>
  <sheetFormatPr defaultColWidth="7.28515625" defaultRowHeight="11.25" x14ac:dyDescent="0.2"/>
  <cols>
    <col min="1" max="1" width="7.28515625" style="1"/>
    <col min="2" max="2" width="25.85546875" style="1" customWidth="1"/>
    <col min="3" max="3" width="7.28515625" style="1"/>
    <col min="4" max="4" width="7.42578125" style="1" bestFit="1" customWidth="1"/>
    <col min="5" max="5" width="10.85546875" style="1" customWidth="1"/>
    <col min="6" max="6" width="12.7109375" style="1" bestFit="1" customWidth="1"/>
    <col min="7" max="7" width="12.5703125" style="1" customWidth="1"/>
    <col min="8" max="8" width="25.28515625" style="1" bestFit="1" customWidth="1"/>
    <col min="9" max="9" width="14" style="1" customWidth="1"/>
    <col min="10" max="10" width="15.28515625" style="1" customWidth="1"/>
    <col min="11" max="13" width="7.28515625" style="1"/>
    <col min="14" max="14" width="9.28515625" style="1" customWidth="1"/>
    <col min="15" max="15" width="7.28515625" style="1"/>
    <col min="16" max="16" width="11.7109375" style="1" customWidth="1"/>
    <col min="17" max="17" width="7.28515625" style="1"/>
    <col min="18" max="18" width="9.28515625" style="1" customWidth="1"/>
    <col min="19" max="19" width="7.28515625" style="1"/>
    <col min="20" max="20" width="10.85546875" style="1" customWidth="1"/>
    <col min="21" max="21" width="16.28515625" style="1" customWidth="1"/>
    <col min="22" max="16384" width="7.28515625" style="1"/>
  </cols>
  <sheetData>
    <row r="3" spans="2:10" ht="18.75" x14ac:dyDescent="0.3">
      <c r="B3" s="11" t="s">
        <v>33</v>
      </c>
    </row>
    <row r="4" spans="2:10" ht="22.5" x14ac:dyDescent="0.2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9</v>
      </c>
      <c r="H4" s="4" t="s">
        <v>10</v>
      </c>
      <c r="I4" s="4" t="s">
        <v>11</v>
      </c>
      <c r="J4" s="4" t="s">
        <v>12</v>
      </c>
    </row>
    <row r="5" spans="2:10" x14ac:dyDescent="0.2">
      <c r="B5" s="5" t="s">
        <v>6</v>
      </c>
      <c r="C5" s="6">
        <v>89</v>
      </c>
      <c r="D5" s="6">
        <v>86</v>
      </c>
      <c r="E5" s="6">
        <v>102</v>
      </c>
      <c r="F5" s="6">
        <v>102</v>
      </c>
      <c r="G5" s="6">
        <v>95</v>
      </c>
      <c r="H5" s="6">
        <v>7</v>
      </c>
      <c r="I5" s="6">
        <v>85</v>
      </c>
      <c r="J5" s="6">
        <v>-10</v>
      </c>
    </row>
    <row r="6" spans="2:10" x14ac:dyDescent="0.2">
      <c r="B6" s="5" t="s">
        <v>7</v>
      </c>
      <c r="C6" s="6">
        <v>51</v>
      </c>
      <c r="D6" s="6">
        <v>100</v>
      </c>
      <c r="E6" s="6">
        <v>152</v>
      </c>
      <c r="F6" s="6">
        <v>39</v>
      </c>
      <c r="G6" s="6">
        <v>86</v>
      </c>
      <c r="H6" s="6">
        <v>45</v>
      </c>
      <c r="I6" s="6">
        <v>132</v>
      </c>
      <c r="J6" s="6">
        <v>47</v>
      </c>
    </row>
    <row r="7" spans="2:10" x14ac:dyDescent="0.2">
      <c r="B7" s="5" t="s">
        <v>8</v>
      </c>
      <c r="C7" s="6">
        <v>30</v>
      </c>
      <c r="D7" s="6">
        <v>91</v>
      </c>
      <c r="E7" s="6">
        <v>183</v>
      </c>
      <c r="F7" s="6">
        <v>76</v>
      </c>
      <c r="G7" s="6">
        <v>95</v>
      </c>
      <c r="H7" s="6">
        <v>56</v>
      </c>
      <c r="I7" s="6">
        <v>29</v>
      </c>
      <c r="J7" s="6">
        <v>-66</v>
      </c>
    </row>
    <row r="8" spans="2:10" x14ac:dyDescent="0.2">
      <c r="B8" s="2"/>
      <c r="C8" s="3"/>
      <c r="D8" s="3"/>
      <c r="E8" s="3"/>
      <c r="F8" s="3"/>
      <c r="G8" s="3"/>
      <c r="H8" s="3"/>
      <c r="I8" s="3"/>
      <c r="J8" s="3"/>
    </row>
    <row r="11" spans="2:10" ht="18.75" x14ac:dyDescent="0.3">
      <c r="B11" s="11" t="s">
        <v>34</v>
      </c>
    </row>
    <row r="12" spans="2:10" ht="22.5" x14ac:dyDescent="0.2">
      <c r="B12" s="4" t="s">
        <v>1</v>
      </c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</row>
    <row r="13" spans="2:10" x14ac:dyDescent="0.2">
      <c r="B13" s="5" t="s">
        <v>6</v>
      </c>
      <c r="C13" s="6">
        <v>40</v>
      </c>
      <c r="D13" s="6">
        <v>60</v>
      </c>
      <c r="E13" s="6">
        <v>18</v>
      </c>
      <c r="F13" s="6">
        <f>D13-C13</f>
        <v>20</v>
      </c>
      <c r="G13" s="6">
        <f>C13-E13</f>
        <v>22</v>
      </c>
    </row>
    <row r="14" spans="2:10" x14ac:dyDescent="0.2">
      <c r="B14" s="5" t="s">
        <v>7</v>
      </c>
      <c r="C14" s="6">
        <v>77</v>
      </c>
      <c r="D14" s="6">
        <v>160</v>
      </c>
      <c r="E14" s="6">
        <v>48</v>
      </c>
      <c r="F14" s="6">
        <f t="shared" ref="F14:F15" si="0">D14-C14</f>
        <v>83</v>
      </c>
      <c r="G14" s="6">
        <f t="shared" ref="G14:G15" si="1">C14-E14</f>
        <v>29</v>
      </c>
    </row>
    <row r="15" spans="2:10" x14ac:dyDescent="0.2">
      <c r="B15" s="5" t="s">
        <v>8</v>
      </c>
      <c r="C15" s="6">
        <v>65</v>
      </c>
      <c r="D15" s="6">
        <v>110</v>
      </c>
      <c r="E15" s="6">
        <v>33</v>
      </c>
      <c r="F15" s="6">
        <f t="shared" si="0"/>
        <v>45</v>
      </c>
      <c r="G15" s="6">
        <f t="shared" si="1"/>
        <v>32</v>
      </c>
    </row>
    <row r="16" spans="2:10" x14ac:dyDescent="0.2">
      <c r="B16" s="2"/>
      <c r="C16" s="3"/>
      <c r="D16" s="3"/>
      <c r="E16" s="3"/>
      <c r="F16" s="3"/>
      <c r="G16" s="3"/>
    </row>
    <row r="17" spans="2:11" x14ac:dyDescent="0.2">
      <c r="B17" s="2"/>
      <c r="C17" s="3"/>
      <c r="D17" s="3"/>
      <c r="E17" s="3"/>
      <c r="F17" s="3"/>
      <c r="G17" s="3"/>
    </row>
    <row r="18" spans="2:11" ht="18.75" x14ac:dyDescent="0.3">
      <c r="B18" s="11" t="s">
        <v>35</v>
      </c>
    </row>
    <row r="19" spans="2:11" ht="22.5" x14ac:dyDescent="0.2">
      <c r="B19" s="4" t="s">
        <v>1</v>
      </c>
      <c r="C19" s="4" t="s">
        <v>18</v>
      </c>
      <c r="D19" s="4" t="s">
        <v>11</v>
      </c>
      <c r="E19" s="4" t="s">
        <v>19</v>
      </c>
      <c r="F19" s="4" t="s">
        <v>20</v>
      </c>
      <c r="G19" s="4" t="s">
        <v>21</v>
      </c>
      <c r="H19" s="4" t="s">
        <v>25</v>
      </c>
      <c r="I19" s="4" t="s">
        <v>22</v>
      </c>
      <c r="J19" s="4" t="s">
        <v>23</v>
      </c>
      <c r="K19" s="4" t="s">
        <v>24</v>
      </c>
    </row>
    <row r="20" spans="2:11" x14ac:dyDescent="0.2">
      <c r="B20" s="5" t="s">
        <v>6</v>
      </c>
      <c r="C20" s="6">
        <f>G5</f>
        <v>95</v>
      </c>
      <c r="D20" s="6">
        <v>85</v>
      </c>
      <c r="E20" s="6">
        <v>85</v>
      </c>
      <c r="F20" s="6">
        <f>E20*D13-E20*C13</f>
        <v>1700</v>
      </c>
      <c r="G20" s="6">
        <f>C20-E20</f>
        <v>10</v>
      </c>
      <c r="H20" s="6">
        <f>G20*G13</f>
        <v>220</v>
      </c>
      <c r="I20" s="6">
        <f>F20-H20</f>
        <v>1480</v>
      </c>
      <c r="J20" s="6">
        <f>D20-E20</f>
        <v>0</v>
      </c>
      <c r="K20" s="6">
        <f>J20*F13</f>
        <v>0</v>
      </c>
    </row>
    <row r="21" spans="2:11" x14ac:dyDescent="0.2">
      <c r="B21" s="5" t="s">
        <v>7</v>
      </c>
      <c r="C21" s="6">
        <f>G6</f>
        <v>86</v>
      </c>
      <c r="D21" s="6">
        <v>132</v>
      </c>
      <c r="E21" s="6">
        <v>86</v>
      </c>
      <c r="F21" s="6">
        <f>E21*D14-E21*C14</f>
        <v>7138</v>
      </c>
      <c r="G21" s="6">
        <f t="shared" ref="G21:G22" si="2">C21-E21</f>
        <v>0</v>
      </c>
      <c r="H21" s="6">
        <f>G21*G14</f>
        <v>0</v>
      </c>
      <c r="I21" s="6">
        <f t="shared" ref="I21:I22" si="3">F21-H21</f>
        <v>7138</v>
      </c>
      <c r="J21" s="6">
        <f t="shared" ref="J21:J22" si="4">D21-E21</f>
        <v>46</v>
      </c>
      <c r="K21" s="6">
        <f>J21*F14</f>
        <v>3818</v>
      </c>
    </row>
    <row r="22" spans="2:11" x14ac:dyDescent="0.2">
      <c r="B22" s="5" t="s">
        <v>8</v>
      </c>
      <c r="C22" s="6">
        <f>G7</f>
        <v>95</v>
      </c>
      <c r="D22" s="6">
        <v>29</v>
      </c>
      <c r="E22" s="6">
        <v>29</v>
      </c>
      <c r="F22" s="6">
        <f>E22*D15-E22*C15</f>
        <v>1305</v>
      </c>
      <c r="G22" s="6">
        <f t="shared" si="2"/>
        <v>66</v>
      </c>
      <c r="H22" s="6">
        <f>G22*G15</f>
        <v>2112</v>
      </c>
      <c r="I22" s="6">
        <f t="shared" si="3"/>
        <v>-807</v>
      </c>
      <c r="J22" s="6">
        <f t="shared" si="4"/>
        <v>0</v>
      </c>
      <c r="K22" s="6">
        <f>J22*F15</f>
        <v>0</v>
      </c>
    </row>
    <row r="23" spans="2:11" x14ac:dyDescent="0.2">
      <c r="B23" s="5" t="s">
        <v>0</v>
      </c>
      <c r="C23" s="6">
        <f>SUM(C20:C22)</f>
        <v>276</v>
      </c>
      <c r="D23" s="6">
        <f t="shared" ref="D23:K23" si="5">SUM(D20:D22)</f>
        <v>246</v>
      </c>
      <c r="E23" s="6">
        <f t="shared" si="5"/>
        <v>200</v>
      </c>
      <c r="F23" s="6">
        <f t="shared" si="5"/>
        <v>10143</v>
      </c>
      <c r="G23" s="6">
        <f t="shared" si="5"/>
        <v>76</v>
      </c>
      <c r="H23" s="6">
        <f t="shared" si="5"/>
        <v>2332</v>
      </c>
      <c r="I23" s="5">
        <f t="shared" si="5"/>
        <v>7811</v>
      </c>
      <c r="J23" s="6">
        <f t="shared" si="5"/>
        <v>46</v>
      </c>
      <c r="K23" s="6">
        <f t="shared" si="5"/>
        <v>3818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9"/>
  <sheetViews>
    <sheetView workbookViewId="0">
      <selection activeCell="B8" sqref="B8"/>
    </sheetView>
  </sheetViews>
  <sheetFormatPr defaultColWidth="7.28515625" defaultRowHeight="12" customHeight="1" x14ac:dyDescent="0.2"/>
  <cols>
    <col min="1" max="1" width="7.28515625" style="1"/>
    <col min="2" max="2" width="13.7109375" style="1" bestFit="1" customWidth="1"/>
    <col min="3" max="3" width="7.140625" style="1" bestFit="1" customWidth="1"/>
    <col min="4" max="4" width="13.5703125" style="1" bestFit="1" customWidth="1"/>
    <col min="5" max="5" width="16.42578125" style="1" bestFit="1" customWidth="1"/>
    <col min="6" max="6" width="22.140625" style="1" bestFit="1" customWidth="1"/>
    <col min="7" max="7" width="21" style="1" bestFit="1" customWidth="1"/>
    <col min="8" max="8" width="25.28515625" style="1" bestFit="1" customWidth="1"/>
    <col min="9" max="9" width="12.7109375" style="1" bestFit="1" customWidth="1"/>
    <col min="10" max="10" width="12.28515625" style="1" bestFit="1" customWidth="1"/>
    <col min="11" max="11" width="10.5703125" style="1" bestFit="1" customWidth="1"/>
    <col min="12" max="16384" width="7.28515625" style="1"/>
  </cols>
  <sheetData>
    <row r="2" spans="2:11" ht="18.75" x14ac:dyDescent="0.3">
      <c r="B2" s="11" t="s">
        <v>33</v>
      </c>
    </row>
    <row r="3" spans="2:11" ht="12" customHeight="1" x14ac:dyDescent="0.2"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2:11" ht="12" customHeight="1" x14ac:dyDescent="0.2">
      <c r="B4" s="5" t="s">
        <v>6</v>
      </c>
      <c r="C4" s="6">
        <v>89</v>
      </c>
      <c r="D4" s="6">
        <v>86</v>
      </c>
      <c r="E4" s="6">
        <v>102</v>
      </c>
      <c r="F4" s="6">
        <v>102</v>
      </c>
      <c r="G4" s="6">
        <v>95</v>
      </c>
      <c r="H4" s="6">
        <v>7</v>
      </c>
      <c r="I4" s="6">
        <v>85</v>
      </c>
      <c r="J4" s="6">
        <v>-10</v>
      </c>
    </row>
    <row r="5" spans="2:11" ht="12" customHeight="1" x14ac:dyDescent="0.2">
      <c r="B5" s="5" t="s">
        <v>7</v>
      </c>
      <c r="C5" s="6">
        <v>51</v>
      </c>
      <c r="D5" s="6">
        <v>100</v>
      </c>
      <c r="E5" s="6">
        <v>152</v>
      </c>
      <c r="F5" s="6">
        <v>39</v>
      </c>
      <c r="G5" s="6">
        <v>86</v>
      </c>
      <c r="H5" s="6">
        <v>45</v>
      </c>
      <c r="I5" s="6">
        <v>132</v>
      </c>
      <c r="J5" s="6">
        <v>47</v>
      </c>
    </row>
    <row r="6" spans="2:11" ht="12" customHeight="1" x14ac:dyDescent="0.2">
      <c r="B6" s="5" t="s">
        <v>8</v>
      </c>
      <c r="C6" s="6">
        <v>30</v>
      </c>
      <c r="D6" s="6">
        <v>91</v>
      </c>
      <c r="E6" s="6">
        <v>183</v>
      </c>
      <c r="F6" s="6">
        <v>76</v>
      </c>
      <c r="G6" s="6">
        <v>95</v>
      </c>
      <c r="H6" s="6">
        <v>56</v>
      </c>
      <c r="I6" s="6">
        <v>29</v>
      </c>
      <c r="J6" s="6">
        <v>-66</v>
      </c>
    </row>
    <row r="7" spans="2:11" ht="12" customHeight="1" x14ac:dyDescent="0.2">
      <c r="B7" s="2"/>
      <c r="C7" s="3"/>
      <c r="D7" s="3"/>
      <c r="E7" s="3"/>
      <c r="F7" s="3"/>
      <c r="G7" s="3"/>
      <c r="H7" s="3"/>
      <c r="I7" s="3"/>
      <c r="J7" s="3"/>
    </row>
    <row r="8" spans="2:11" ht="18.75" x14ac:dyDescent="0.3">
      <c r="B8" s="11" t="s">
        <v>34</v>
      </c>
    </row>
    <row r="9" spans="2:11" ht="12" customHeight="1" x14ac:dyDescent="0.2">
      <c r="B9" s="4" t="s">
        <v>1</v>
      </c>
      <c r="C9" s="4" t="s">
        <v>13</v>
      </c>
      <c r="D9" s="4" t="s">
        <v>14</v>
      </c>
      <c r="E9" s="4" t="s">
        <v>15</v>
      </c>
      <c r="F9" s="4" t="s">
        <v>16</v>
      </c>
      <c r="G9" s="4" t="s">
        <v>17</v>
      </c>
    </row>
    <row r="10" spans="2:11" ht="12" customHeight="1" x14ac:dyDescent="0.2">
      <c r="B10" s="5" t="s">
        <v>6</v>
      </c>
      <c r="C10" s="6">
        <v>40</v>
      </c>
      <c r="D10" s="6">
        <v>60</v>
      </c>
      <c r="E10" s="6">
        <v>18</v>
      </c>
      <c r="F10" s="6">
        <f>D10-C10</f>
        <v>20</v>
      </c>
      <c r="G10" s="6">
        <f>C10-E10</f>
        <v>22</v>
      </c>
    </row>
    <row r="11" spans="2:11" ht="12" customHeight="1" x14ac:dyDescent="0.2">
      <c r="B11" s="5" t="s">
        <v>7</v>
      </c>
      <c r="C11" s="6">
        <v>77</v>
      </c>
      <c r="D11" s="6">
        <v>160</v>
      </c>
      <c r="E11" s="6">
        <v>48</v>
      </c>
      <c r="F11" s="6">
        <f t="shared" ref="F11:F12" si="0">D11-C11</f>
        <v>83</v>
      </c>
      <c r="G11" s="6">
        <f t="shared" ref="G11:G12" si="1">C11-E11</f>
        <v>29</v>
      </c>
    </row>
    <row r="12" spans="2:11" ht="12" customHeight="1" x14ac:dyDescent="0.2">
      <c r="B12" s="5" t="s">
        <v>8</v>
      </c>
      <c r="C12" s="6">
        <v>65</v>
      </c>
      <c r="D12" s="6">
        <v>110</v>
      </c>
      <c r="E12" s="6">
        <v>33</v>
      </c>
      <c r="F12" s="6">
        <f t="shared" si="0"/>
        <v>45</v>
      </c>
      <c r="G12" s="6">
        <f t="shared" si="1"/>
        <v>32</v>
      </c>
    </row>
    <row r="13" spans="2:11" ht="12" customHeight="1" x14ac:dyDescent="0.2">
      <c r="B13" s="2"/>
      <c r="C13" s="3"/>
      <c r="D13" s="3"/>
      <c r="E13" s="3"/>
      <c r="F13" s="3"/>
      <c r="G13" s="3"/>
    </row>
    <row r="14" spans="2:11" ht="18.75" x14ac:dyDescent="0.3">
      <c r="B14" s="11" t="s">
        <v>36</v>
      </c>
    </row>
    <row r="15" spans="2:11" ht="12" customHeight="1" x14ac:dyDescent="0.2">
      <c r="B15" s="4" t="s">
        <v>1</v>
      </c>
      <c r="C15" s="4" t="s">
        <v>18</v>
      </c>
      <c r="D15" s="4" t="s">
        <v>11</v>
      </c>
      <c r="E15" s="4" t="s">
        <v>19</v>
      </c>
      <c r="F15" s="4" t="s">
        <v>20</v>
      </c>
      <c r="G15" s="4" t="s">
        <v>21</v>
      </c>
      <c r="H15" s="4" t="s">
        <v>25</v>
      </c>
      <c r="I15" s="4" t="s">
        <v>22</v>
      </c>
      <c r="J15" s="4" t="s">
        <v>23</v>
      </c>
      <c r="K15" s="4" t="s">
        <v>24</v>
      </c>
    </row>
    <row r="16" spans="2:11" ht="12" customHeight="1" x14ac:dyDescent="0.2">
      <c r="B16" s="5" t="s">
        <v>6</v>
      </c>
      <c r="C16" s="9">
        <f>ROUNDUP(G4+G4*0.1,0)</f>
        <v>105</v>
      </c>
      <c r="D16" s="6">
        <v>85</v>
      </c>
      <c r="E16" s="6">
        <v>85</v>
      </c>
      <c r="F16" s="6">
        <f>E16*D10-E16*C10</f>
        <v>1700</v>
      </c>
      <c r="G16" s="6">
        <f>C16-E16</f>
        <v>20</v>
      </c>
      <c r="H16" s="6">
        <f>G16*G10</f>
        <v>440</v>
      </c>
      <c r="I16" s="6">
        <f>F16-H16</f>
        <v>1260</v>
      </c>
      <c r="J16" s="6">
        <f>D16-E16</f>
        <v>0</v>
      </c>
      <c r="K16" s="6">
        <f>J16*F10</f>
        <v>0</v>
      </c>
    </row>
    <row r="17" spans="2:11" ht="12" customHeight="1" x14ac:dyDescent="0.2">
      <c r="B17" s="5" t="s">
        <v>7</v>
      </c>
      <c r="C17" s="9">
        <f t="shared" ref="C17:C18" si="2">ROUNDUP(G5+G5*0.1,0)</f>
        <v>95</v>
      </c>
      <c r="D17" s="6">
        <v>132</v>
      </c>
      <c r="E17" s="6">
        <v>95</v>
      </c>
      <c r="F17" s="6">
        <f>E17*D11-E17*C11</f>
        <v>7885</v>
      </c>
      <c r="G17" s="6">
        <f t="shared" ref="G17:G18" si="3">C17-E17</f>
        <v>0</v>
      </c>
      <c r="H17" s="6">
        <f>G17*G11</f>
        <v>0</v>
      </c>
      <c r="I17" s="6">
        <f t="shared" ref="I17:I18" si="4">F17-H17</f>
        <v>7885</v>
      </c>
      <c r="J17" s="6">
        <f t="shared" ref="J17:J18" si="5">D17-E17</f>
        <v>37</v>
      </c>
      <c r="K17" s="6">
        <f>J17*F11</f>
        <v>3071</v>
      </c>
    </row>
    <row r="18" spans="2:11" ht="12" customHeight="1" x14ac:dyDescent="0.2">
      <c r="B18" s="5" t="s">
        <v>8</v>
      </c>
      <c r="C18" s="9">
        <f t="shared" si="2"/>
        <v>105</v>
      </c>
      <c r="D18" s="6">
        <v>29</v>
      </c>
      <c r="E18" s="6">
        <v>29</v>
      </c>
      <c r="F18" s="6">
        <f>E18*D12-E18*C12</f>
        <v>1305</v>
      </c>
      <c r="G18" s="6">
        <f t="shared" si="3"/>
        <v>76</v>
      </c>
      <c r="H18" s="6">
        <f>G18*G12</f>
        <v>2432</v>
      </c>
      <c r="I18" s="6">
        <f t="shared" si="4"/>
        <v>-1127</v>
      </c>
      <c r="J18" s="6">
        <f t="shared" si="5"/>
        <v>0</v>
      </c>
      <c r="K18" s="6">
        <f>J18*F12</f>
        <v>0</v>
      </c>
    </row>
    <row r="19" spans="2:11" ht="12" customHeight="1" x14ac:dyDescent="0.2">
      <c r="B19" s="5" t="s">
        <v>0</v>
      </c>
      <c r="C19" s="6">
        <f>SUM(C16:C18)</f>
        <v>305</v>
      </c>
      <c r="D19" s="6">
        <f t="shared" ref="D19:K19" si="6">SUM(D16:D18)</f>
        <v>246</v>
      </c>
      <c r="E19" s="6">
        <f t="shared" si="6"/>
        <v>209</v>
      </c>
      <c r="F19" s="6">
        <f t="shared" si="6"/>
        <v>10890</v>
      </c>
      <c r="G19" s="6">
        <f t="shared" si="6"/>
        <v>96</v>
      </c>
      <c r="H19" s="6">
        <f t="shared" si="6"/>
        <v>2872</v>
      </c>
      <c r="I19" s="6">
        <f t="shared" si="6"/>
        <v>8018</v>
      </c>
      <c r="J19" s="6">
        <f t="shared" si="6"/>
        <v>37</v>
      </c>
      <c r="K19" s="6">
        <f t="shared" si="6"/>
        <v>3071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98"/>
  <sheetViews>
    <sheetView workbookViewId="0">
      <selection activeCell="B14" sqref="B14"/>
    </sheetView>
  </sheetViews>
  <sheetFormatPr defaultColWidth="7.28515625" defaultRowHeight="12" customHeight="1" x14ac:dyDescent="0.2"/>
  <cols>
    <col min="1" max="1" width="7.28515625" style="1"/>
    <col min="2" max="2" width="15.85546875" style="1" bestFit="1" customWidth="1"/>
    <col min="3" max="3" width="10.5703125" style="1" bestFit="1" customWidth="1"/>
    <col min="4" max="4" width="13.5703125" style="1" bestFit="1" customWidth="1"/>
    <col min="5" max="5" width="16.42578125" style="1" bestFit="1" customWidth="1"/>
    <col min="6" max="6" width="22.140625" style="1" bestFit="1" customWidth="1"/>
    <col min="7" max="7" width="21" style="1" bestFit="1" customWidth="1"/>
    <col min="8" max="9" width="25.28515625" style="1" bestFit="1" customWidth="1"/>
    <col min="10" max="10" width="13.42578125" style="1" bestFit="1" customWidth="1"/>
    <col min="11" max="11" width="25.28515625" style="1" bestFit="1" customWidth="1"/>
    <col min="12" max="13" width="7.28515625" style="1"/>
    <col min="14" max="14" width="15.85546875" style="1" bestFit="1" customWidth="1"/>
    <col min="15" max="15" width="10.5703125" style="1" bestFit="1" customWidth="1"/>
    <col min="16" max="16" width="13.42578125" style="1" bestFit="1" customWidth="1"/>
    <col min="17" max="17" width="10.5703125" style="1" bestFit="1" customWidth="1"/>
    <col min="18" max="18" width="13.42578125" style="1" bestFit="1" customWidth="1"/>
    <col min="19" max="19" width="10.5703125" style="1" bestFit="1" customWidth="1"/>
    <col min="20" max="20" width="13.42578125" style="1" bestFit="1" customWidth="1"/>
    <col min="21" max="21" width="25.28515625" style="1" bestFit="1" customWidth="1"/>
    <col min="22" max="16384" width="7.28515625" style="1"/>
  </cols>
  <sheetData>
    <row r="2" spans="2:11" ht="18.75" x14ac:dyDescent="0.3">
      <c r="B2" s="11" t="s">
        <v>33</v>
      </c>
    </row>
    <row r="3" spans="2:11" ht="12" customHeight="1" x14ac:dyDescent="0.2"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2:11" ht="12" customHeight="1" x14ac:dyDescent="0.2">
      <c r="B4" s="5" t="s">
        <v>6</v>
      </c>
      <c r="C4" s="6">
        <v>89</v>
      </c>
      <c r="D4" s="6">
        <v>86</v>
      </c>
      <c r="E4" s="6">
        <v>102</v>
      </c>
      <c r="F4" s="6">
        <v>102</v>
      </c>
      <c r="G4" s="6">
        <v>95</v>
      </c>
      <c r="H4" s="6">
        <v>7</v>
      </c>
      <c r="I4" s="6">
        <v>85</v>
      </c>
      <c r="J4" s="6">
        <v>-10</v>
      </c>
    </row>
    <row r="5" spans="2:11" ht="12" customHeight="1" x14ac:dyDescent="0.2">
      <c r="B5" s="5" t="s">
        <v>7</v>
      </c>
      <c r="C5" s="6">
        <v>51</v>
      </c>
      <c r="D5" s="6">
        <v>100</v>
      </c>
      <c r="E5" s="6">
        <v>152</v>
      </c>
      <c r="F5" s="6">
        <v>39</v>
      </c>
      <c r="G5" s="6">
        <v>86</v>
      </c>
      <c r="H5" s="6">
        <v>45</v>
      </c>
      <c r="I5" s="6">
        <v>132</v>
      </c>
      <c r="J5" s="6">
        <v>47</v>
      </c>
    </row>
    <row r="6" spans="2:11" ht="12" customHeight="1" x14ac:dyDescent="0.2">
      <c r="B6" s="5" t="s">
        <v>8</v>
      </c>
      <c r="C6" s="6">
        <v>30</v>
      </c>
      <c r="D6" s="6">
        <v>91</v>
      </c>
      <c r="E6" s="6">
        <v>183</v>
      </c>
      <c r="F6" s="6">
        <v>76</v>
      </c>
      <c r="G6" s="6">
        <v>95</v>
      </c>
      <c r="H6" s="6">
        <v>56</v>
      </c>
      <c r="I6" s="6">
        <v>29</v>
      </c>
      <c r="J6" s="6">
        <v>-66</v>
      </c>
    </row>
    <row r="7" spans="2:11" ht="12" customHeight="1" x14ac:dyDescent="0.2">
      <c r="B7" s="2"/>
      <c r="C7" s="3"/>
      <c r="D7" s="3"/>
      <c r="E7" s="3"/>
      <c r="F7" s="3"/>
      <c r="G7" s="3"/>
      <c r="H7" s="3"/>
      <c r="I7" s="3"/>
      <c r="J7" s="3"/>
    </row>
    <row r="8" spans="2:11" ht="18.75" x14ac:dyDescent="0.3">
      <c r="B8" s="11" t="s">
        <v>34</v>
      </c>
    </row>
    <row r="9" spans="2:11" ht="12" customHeight="1" x14ac:dyDescent="0.2">
      <c r="B9" s="4" t="s">
        <v>1</v>
      </c>
      <c r="C9" s="4" t="s">
        <v>13</v>
      </c>
      <c r="D9" s="4" t="s">
        <v>14</v>
      </c>
      <c r="E9" s="4" t="s">
        <v>15</v>
      </c>
      <c r="F9" s="4" t="s">
        <v>16</v>
      </c>
      <c r="G9" s="4" t="s">
        <v>17</v>
      </c>
    </row>
    <row r="10" spans="2:11" ht="12" customHeight="1" x14ac:dyDescent="0.2">
      <c r="B10" s="5" t="s">
        <v>6</v>
      </c>
      <c r="C10" s="6">
        <v>40</v>
      </c>
      <c r="D10" s="6">
        <v>60</v>
      </c>
      <c r="E10" s="6">
        <v>18</v>
      </c>
      <c r="F10" s="6">
        <f>D10-C10</f>
        <v>20</v>
      </c>
      <c r="G10" s="6">
        <f>C10-E10</f>
        <v>22</v>
      </c>
    </row>
    <row r="11" spans="2:11" ht="12" customHeight="1" x14ac:dyDescent="0.2">
      <c r="B11" s="5" t="s">
        <v>7</v>
      </c>
      <c r="C11" s="6">
        <v>77</v>
      </c>
      <c r="D11" s="6">
        <v>160</v>
      </c>
      <c r="E11" s="6">
        <v>48</v>
      </c>
      <c r="F11" s="6">
        <f t="shared" ref="F11:F12" si="0">D11-C11</f>
        <v>83</v>
      </c>
      <c r="G11" s="6">
        <f t="shared" ref="G11:G12" si="1">C11-E11</f>
        <v>29</v>
      </c>
    </row>
    <row r="12" spans="2:11" ht="12" customHeight="1" x14ac:dyDescent="0.2">
      <c r="B12" s="5" t="s">
        <v>8</v>
      </c>
      <c r="C12" s="6">
        <v>65</v>
      </c>
      <c r="D12" s="6">
        <v>110</v>
      </c>
      <c r="E12" s="6">
        <v>33</v>
      </c>
      <c r="F12" s="6">
        <f t="shared" si="0"/>
        <v>45</v>
      </c>
      <c r="G12" s="6">
        <f t="shared" si="1"/>
        <v>32</v>
      </c>
    </row>
    <row r="14" spans="2:11" ht="18.75" x14ac:dyDescent="0.3">
      <c r="B14" s="11" t="s">
        <v>37</v>
      </c>
    </row>
    <row r="15" spans="2:11" ht="12" customHeight="1" x14ac:dyDescent="0.2">
      <c r="B15" s="4" t="s">
        <v>1</v>
      </c>
      <c r="C15" s="4" t="s">
        <v>18</v>
      </c>
      <c r="D15" s="4" t="s">
        <v>11</v>
      </c>
      <c r="E15" s="4" t="s">
        <v>19</v>
      </c>
      <c r="F15" s="4" t="s">
        <v>20</v>
      </c>
      <c r="G15" s="4" t="s">
        <v>21</v>
      </c>
      <c r="H15" s="4" t="s">
        <v>25</v>
      </c>
      <c r="I15" s="4" t="s">
        <v>22</v>
      </c>
      <c r="J15" s="4" t="s">
        <v>23</v>
      </c>
      <c r="K15" s="4" t="s">
        <v>24</v>
      </c>
    </row>
    <row r="16" spans="2:11" ht="12" customHeight="1" x14ac:dyDescent="0.2">
      <c r="B16" s="5" t="s">
        <v>6</v>
      </c>
      <c r="C16" s="6">
        <f>B35</f>
        <v>89</v>
      </c>
      <c r="D16" s="6">
        <v>85</v>
      </c>
      <c r="E16" s="6">
        <v>85</v>
      </c>
      <c r="F16" s="6">
        <f>E16*D10-E16*C10</f>
        <v>1700</v>
      </c>
      <c r="G16" s="6">
        <f>C16-E16</f>
        <v>4</v>
      </c>
      <c r="H16" s="6">
        <f>G16*G10</f>
        <v>88</v>
      </c>
      <c r="I16" s="6">
        <f>F16-H16</f>
        <v>1612</v>
      </c>
      <c r="J16" s="6">
        <f>D16-E16</f>
        <v>0</v>
      </c>
      <c r="K16" s="6">
        <f>J16*F10</f>
        <v>0</v>
      </c>
    </row>
    <row r="17" spans="2:11" ht="12" customHeight="1" x14ac:dyDescent="0.2">
      <c r="B17" s="5" t="s">
        <v>7</v>
      </c>
      <c r="C17" s="6">
        <f>B62</f>
        <v>100</v>
      </c>
      <c r="D17" s="6">
        <v>132</v>
      </c>
      <c r="E17" s="6">
        <v>100</v>
      </c>
      <c r="F17" s="6">
        <f>E17*D11-E17*C11</f>
        <v>8300</v>
      </c>
      <c r="G17" s="6">
        <f t="shared" ref="G17:G18" si="2">C17-E17</f>
        <v>0</v>
      </c>
      <c r="H17" s="6">
        <f>G17*G11</f>
        <v>0</v>
      </c>
      <c r="I17" s="6">
        <f t="shared" ref="I17:I18" si="3">F17-H17</f>
        <v>8300</v>
      </c>
      <c r="J17" s="6">
        <f t="shared" ref="J17:J18" si="4">D17-E17</f>
        <v>32</v>
      </c>
      <c r="K17" s="6">
        <f>J17*F11</f>
        <v>2656</v>
      </c>
    </row>
    <row r="18" spans="2:11" ht="12" customHeight="1" x14ac:dyDescent="0.2">
      <c r="B18" s="5" t="s">
        <v>8</v>
      </c>
      <c r="C18" s="6">
        <f>B89</f>
        <v>91</v>
      </c>
      <c r="D18" s="6">
        <v>29</v>
      </c>
      <c r="E18" s="6">
        <v>29</v>
      </c>
      <c r="F18" s="6">
        <f>E18*D12-E18*C12</f>
        <v>1305</v>
      </c>
      <c r="G18" s="6">
        <f t="shared" si="2"/>
        <v>62</v>
      </c>
      <c r="H18" s="6">
        <f>G18*G12</f>
        <v>1984</v>
      </c>
      <c r="I18" s="6">
        <f t="shared" si="3"/>
        <v>-679</v>
      </c>
      <c r="J18" s="6">
        <f t="shared" si="4"/>
        <v>0</v>
      </c>
      <c r="K18" s="6">
        <f>J18*F12</f>
        <v>0</v>
      </c>
    </row>
    <row r="19" spans="2:11" ht="12" customHeight="1" x14ac:dyDescent="0.2">
      <c r="B19" s="5" t="s">
        <v>0</v>
      </c>
      <c r="C19" s="6">
        <f>SUM(C16:C18)</f>
        <v>280</v>
      </c>
      <c r="D19" s="6">
        <f t="shared" ref="D19:K19" si="5">SUM(D16:D18)</f>
        <v>246</v>
      </c>
      <c r="E19" s="6">
        <f t="shared" si="5"/>
        <v>214</v>
      </c>
      <c r="F19" s="6">
        <f t="shared" si="5"/>
        <v>11305</v>
      </c>
      <c r="G19" s="6">
        <f t="shared" si="5"/>
        <v>66</v>
      </c>
      <c r="H19" s="6">
        <f t="shared" si="5"/>
        <v>2072</v>
      </c>
      <c r="I19" s="6">
        <f t="shared" si="5"/>
        <v>9233</v>
      </c>
      <c r="J19" s="6">
        <f t="shared" si="5"/>
        <v>32</v>
      </c>
      <c r="K19" s="6">
        <f t="shared" si="5"/>
        <v>2656</v>
      </c>
    </row>
    <row r="22" spans="2:11" ht="18.75" x14ac:dyDescent="0.3">
      <c r="B22" s="11" t="s">
        <v>6</v>
      </c>
    </row>
    <row r="23" spans="2:11" ht="12" customHeight="1" x14ac:dyDescent="0.2">
      <c r="B23" s="4" t="s">
        <v>28</v>
      </c>
      <c r="C23" s="21">
        <v>0.25</v>
      </c>
      <c r="D23" s="22"/>
      <c r="E23" s="21">
        <v>0.25</v>
      </c>
      <c r="F23" s="22"/>
      <c r="G23" s="21">
        <v>0.25</v>
      </c>
      <c r="H23" s="22"/>
      <c r="I23" s="21">
        <v>0.25</v>
      </c>
      <c r="J23" s="22"/>
    </row>
    <row r="24" spans="2:11" ht="12" customHeight="1" x14ac:dyDescent="0.2">
      <c r="B24" s="4" t="s">
        <v>29</v>
      </c>
      <c r="C24" s="21">
        <f>D4</f>
        <v>86</v>
      </c>
      <c r="D24" s="22"/>
      <c r="E24" s="21">
        <f>C4</f>
        <v>89</v>
      </c>
      <c r="F24" s="22"/>
      <c r="G24" s="21">
        <f>E4</f>
        <v>102</v>
      </c>
      <c r="H24" s="22"/>
      <c r="I24" s="21">
        <f>F4</f>
        <v>102</v>
      </c>
      <c r="J24" s="22"/>
    </row>
    <row r="25" spans="2:11" ht="12" customHeight="1" x14ac:dyDescent="0.2">
      <c r="B25" s="4" t="s">
        <v>18</v>
      </c>
      <c r="C25" s="4" t="s">
        <v>24</v>
      </c>
      <c r="D25" s="4" t="s">
        <v>26</v>
      </c>
      <c r="E25" s="4" t="s">
        <v>24</v>
      </c>
      <c r="F25" s="4" t="s">
        <v>26</v>
      </c>
      <c r="G25" s="4" t="s">
        <v>24</v>
      </c>
      <c r="H25" s="4" t="s">
        <v>26</v>
      </c>
      <c r="I25" s="4" t="s">
        <v>24</v>
      </c>
      <c r="J25" s="4" t="s">
        <v>26</v>
      </c>
      <c r="K25" s="4" t="s">
        <v>27</v>
      </c>
    </row>
    <row r="26" spans="2:11" ht="12" customHeight="1" x14ac:dyDescent="0.2">
      <c r="B26" s="6">
        <v>80</v>
      </c>
      <c r="C26" s="6">
        <f t="shared" ref="C26:C46" si="6">IF(B26&lt;$C$24,($C$24-B26)*$F$10,0)</f>
        <v>120</v>
      </c>
      <c r="D26" s="6">
        <f t="shared" ref="D26:D46" si="7">IF(B26&gt;$C$24,(B26-$C$24)*$G$10,0)</f>
        <v>0</v>
      </c>
      <c r="E26" s="6">
        <f t="shared" ref="E26:E46" si="8">IF(B26&lt;$E$24,($E$24-B26)*$F$10,0)</f>
        <v>180</v>
      </c>
      <c r="F26" s="6">
        <f t="shared" ref="F26:F46" si="9">IF(B26&gt;$E$24,(B26-$E$24)*$G$10,0)</f>
        <v>0</v>
      </c>
      <c r="G26" s="6">
        <f t="shared" ref="G26:G46" si="10">IF(B26&lt;$G$24,($G$24-B26)*$F$10,0)</f>
        <v>440</v>
      </c>
      <c r="H26" s="6">
        <f t="shared" ref="H26:H46" si="11">IF(B26&gt;$G$24,(B26-$G$24)*$G$10,0)</f>
        <v>0</v>
      </c>
      <c r="I26" s="6">
        <f t="shared" ref="I26:I46" si="12">IF(B26&lt;$I$24,($I$24-B26)*$F$10,0)</f>
        <v>440</v>
      </c>
      <c r="J26" s="6">
        <f t="shared" ref="J26:J46" si="13">IF(B26&gt;$I$24,(B26-$I$24)*$G$10,0)</f>
        <v>0</v>
      </c>
      <c r="K26" s="6">
        <f>(C26+D26)*$C$23+(E26+F26)*$E$23+(G26+H26)*$G$23+(I26+J26)*$I$23</f>
        <v>295</v>
      </c>
    </row>
    <row r="27" spans="2:11" ht="12" customHeight="1" x14ac:dyDescent="0.2">
      <c r="B27" s="6">
        <v>81</v>
      </c>
      <c r="C27" s="6">
        <f t="shared" si="6"/>
        <v>100</v>
      </c>
      <c r="D27" s="6">
        <f t="shared" si="7"/>
        <v>0</v>
      </c>
      <c r="E27" s="6">
        <f t="shared" si="8"/>
        <v>160</v>
      </c>
      <c r="F27" s="6">
        <f t="shared" si="9"/>
        <v>0</v>
      </c>
      <c r="G27" s="6">
        <f t="shared" si="10"/>
        <v>420</v>
      </c>
      <c r="H27" s="6">
        <f t="shared" si="11"/>
        <v>0</v>
      </c>
      <c r="I27" s="6">
        <f t="shared" si="12"/>
        <v>420</v>
      </c>
      <c r="J27" s="6">
        <f t="shared" si="13"/>
        <v>0</v>
      </c>
      <c r="K27" s="6">
        <f t="shared" ref="K27:K46" si="14">(C27+D27)*$C$23+(E27+F27)*$E$23+(G27+H27)*$G$23+(I27+J27)*$I$23</f>
        <v>275</v>
      </c>
    </row>
    <row r="28" spans="2:11" ht="12" customHeight="1" x14ac:dyDescent="0.2">
      <c r="B28" s="6">
        <v>82</v>
      </c>
      <c r="C28" s="6">
        <f t="shared" si="6"/>
        <v>80</v>
      </c>
      <c r="D28" s="6">
        <f t="shared" si="7"/>
        <v>0</v>
      </c>
      <c r="E28" s="6">
        <f t="shared" si="8"/>
        <v>140</v>
      </c>
      <c r="F28" s="6">
        <f t="shared" si="9"/>
        <v>0</v>
      </c>
      <c r="G28" s="6">
        <f t="shared" si="10"/>
        <v>400</v>
      </c>
      <c r="H28" s="6">
        <f t="shared" si="11"/>
        <v>0</v>
      </c>
      <c r="I28" s="6">
        <f t="shared" si="12"/>
        <v>400</v>
      </c>
      <c r="J28" s="6">
        <f t="shared" si="13"/>
        <v>0</v>
      </c>
      <c r="K28" s="6">
        <f t="shared" si="14"/>
        <v>255</v>
      </c>
    </row>
    <row r="29" spans="2:11" ht="12" customHeight="1" x14ac:dyDescent="0.2">
      <c r="B29" s="6">
        <v>83</v>
      </c>
      <c r="C29" s="6">
        <f t="shared" si="6"/>
        <v>60</v>
      </c>
      <c r="D29" s="6">
        <f t="shared" si="7"/>
        <v>0</v>
      </c>
      <c r="E29" s="6">
        <f t="shared" si="8"/>
        <v>120</v>
      </c>
      <c r="F29" s="6">
        <f t="shared" si="9"/>
        <v>0</v>
      </c>
      <c r="G29" s="6">
        <f t="shared" si="10"/>
        <v>380</v>
      </c>
      <c r="H29" s="6">
        <f t="shared" si="11"/>
        <v>0</v>
      </c>
      <c r="I29" s="6">
        <f t="shared" si="12"/>
        <v>380</v>
      </c>
      <c r="J29" s="6">
        <f t="shared" si="13"/>
        <v>0</v>
      </c>
      <c r="K29" s="6">
        <f t="shared" si="14"/>
        <v>235</v>
      </c>
    </row>
    <row r="30" spans="2:11" ht="12" customHeight="1" x14ac:dyDescent="0.2">
      <c r="B30" s="6">
        <v>84</v>
      </c>
      <c r="C30" s="6">
        <f t="shared" si="6"/>
        <v>40</v>
      </c>
      <c r="D30" s="6">
        <f t="shared" si="7"/>
        <v>0</v>
      </c>
      <c r="E30" s="6">
        <f t="shared" si="8"/>
        <v>100</v>
      </c>
      <c r="F30" s="6">
        <f t="shared" si="9"/>
        <v>0</v>
      </c>
      <c r="G30" s="6">
        <f t="shared" si="10"/>
        <v>360</v>
      </c>
      <c r="H30" s="6">
        <f t="shared" si="11"/>
        <v>0</v>
      </c>
      <c r="I30" s="6">
        <f t="shared" si="12"/>
        <v>360</v>
      </c>
      <c r="J30" s="6">
        <f t="shared" si="13"/>
        <v>0</v>
      </c>
      <c r="K30" s="6">
        <f t="shared" si="14"/>
        <v>215</v>
      </c>
    </row>
    <row r="31" spans="2:11" ht="12" customHeight="1" x14ac:dyDescent="0.2">
      <c r="B31" s="6">
        <v>85</v>
      </c>
      <c r="C31" s="6">
        <f t="shared" si="6"/>
        <v>20</v>
      </c>
      <c r="D31" s="6">
        <f t="shared" si="7"/>
        <v>0</v>
      </c>
      <c r="E31" s="6">
        <f t="shared" si="8"/>
        <v>80</v>
      </c>
      <c r="F31" s="6">
        <f t="shared" si="9"/>
        <v>0</v>
      </c>
      <c r="G31" s="6">
        <f t="shared" si="10"/>
        <v>340</v>
      </c>
      <c r="H31" s="6">
        <f t="shared" si="11"/>
        <v>0</v>
      </c>
      <c r="I31" s="6">
        <f t="shared" si="12"/>
        <v>340</v>
      </c>
      <c r="J31" s="6">
        <f t="shared" si="13"/>
        <v>0</v>
      </c>
      <c r="K31" s="6">
        <f t="shared" si="14"/>
        <v>195</v>
      </c>
    </row>
    <row r="32" spans="2:11" ht="12" customHeight="1" x14ac:dyDescent="0.2">
      <c r="B32" s="6">
        <v>86</v>
      </c>
      <c r="C32" s="6">
        <f t="shared" si="6"/>
        <v>0</v>
      </c>
      <c r="D32" s="6">
        <f t="shared" si="7"/>
        <v>0</v>
      </c>
      <c r="E32" s="6">
        <f t="shared" si="8"/>
        <v>60</v>
      </c>
      <c r="F32" s="6">
        <f t="shared" si="9"/>
        <v>0</v>
      </c>
      <c r="G32" s="6">
        <f t="shared" si="10"/>
        <v>320</v>
      </c>
      <c r="H32" s="6">
        <f t="shared" si="11"/>
        <v>0</v>
      </c>
      <c r="I32" s="6">
        <f t="shared" si="12"/>
        <v>320</v>
      </c>
      <c r="J32" s="6">
        <f t="shared" si="13"/>
        <v>0</v>
      </c>
      <c r="K32" s="6">
        <f t="shared" si="14"/>
        <v>175</v>
      </c>
    </row>
    <row r="33" spans="2:11" ht="12" customHeight="1" x14ac:dyDescent="0.2">
      <c r="B33" s="6">
        <v>87</v>
      </c>
      <c r="C33" s="6">
        <f t="shared" si="6"/>
        <v>0</v>
      </c>
      <c r="D33" s="6">
        <f t="shared" si="7"/>
        <v>22</v>
      </c>
      <c r="E33" s="6">
        <f t="shared" si="8"/>
        <v>40</v>
      </c>
      <c r="F33" s="6">
        <f t="shared" si="9"/>
        <v>0</v>
      </c>
      <c r="G33" s="6">
        <f t="shared" si="10"/>
        <v>300</v>
      </c>
      <c r="H33" s="6">
        <f t="shared" si="11"/>
        <v>0</v>
      </c>
      <c r="I33" s="6">
        <f t="shared" si="12"/>
        <v>300</v>
      </c>
      <c r="J33" s="6">
        <f t="shared" si="13"/>
        <v>0</v>
      </c>
      <c r="K33" s="6">
        <f t="shared" si="14"/>
        <v>165.5</v>
      </c>
    </row>
    <row r="34" spans="2:11" ht="12" customHeight="1" x14ac:dyDescent="0.2">
      <c r="B34" s="6">
        <v>88</v>
      </c>
      <c r="C34" s="6">
        <f t="shared" si="6"/>
        <v>0</v>
      </c>
      <c r="D34" s="6">
        <f t="shared" si="7"/>
        <v>44</v>
      </c>
      <c r="E34" s="6">
        <f t="shared" si="8"/>
        <v>20</v>
      </c>
      <c r="F34" s="6">
        <f t="shared" si="9"/>
        <v>0</v>
      </c>
      <c r="G34" s="6">
        <f t="shared" si="10"/>
        <v>280</v>
      </c>
      <c r="H34" s="6">
        <f t="shared" si="11"/>
        <v>0</v>
      </c>
      <c r="I34" s="6">
        <f t="shared" si="12"/>
        <v>280</v>
      </c>
      <c r="J34" s="6">
        <f t="shared" si="13"/>
        <v>0</v>
      </c>
      <c r="K34" s="6">
        <f t="shared" si="14"/>
        <v>156</v>
      </c>
    </row>
    <row r="35" spans="2:11" ht="12" customHeight="1" x14ac:dyDescent="0.2">
      <c r="B35" s="7">
        <v>89</v>
      </c>
      <c r="C35" s="7">
        <f t="shared" si="6"/>
        <v>0</v>
      </c>
      <c r="D35" s="7">
        <f t="shared" si="7"/>
        <v>66</v>
      </c>
      <c r="E35" s="7">
        <f t="shared" si="8"/>
        <v>0</v>
      </c>
      <c r="F35" s="7">
        <f t="shared" si="9"/>
        <v>0</v>
      </c>
      <c r="G35" s="7">
        <f t="shared" si="10"/>
        <v>260</v>
      </c>
      <c r="H35" s="7">
        <f t="shared" si="11"/>
        <v>0</v>
      </c>
      <c r="I35" s="7">
        <f t="shared" si="12"/>
        <v>260</v>
      </c>
      <c r="J35" s="7">
        <f t="shared" si="13"/>
        <v>0</v>
      </c>
      <c r="K35" s="7">
        <f t="shared" si="14"/>
        <v>146.5</v>
      </c>
    </row>
    <row r="36" spans="2:11" ht="12" customHeight="1" x14ac:dyDescent="0.2">
      <c r="B36" s="6">
        <v>90</v>
      </c>
      <c r="C36" s="6">
        <f t="shared" si="6"/>
        <v>0</v>
      </c>
      <c r="D36" s="6">
        <f t="shared" si="7"/>
        <v>88</v>
      </c>
      <c r="E36" s="6">
        <f t="shared" si="8"/>
        <v>0</v>
      </c>
      <c r="F36" s="6">
        <f t="shared" si="9"/>
        <v>22</v>
      </c>
      <c r="G36" s="6">
        <f t="shared" si="10"/>
        <v>240</v>
      </c>
      <c r="H36" s="6">
        <f t="shared" si="11"/>
        <v>0</v>
      </c>
      <c r="I36" s="6">
        <f t="shared" si="12"/>
        <v>240</v>
      </c>
      <c r="J36" s="6">
        <f t="shared" si="13"/>
        <v>0</v>
      </c>
      <c r="K36" s="6">
        <f t="shared" si="14"/>
        <v>147.5</v>
      </c>
    </row>
    <row r="37" spans="2:11" ht="12" customHeight="1" x14ac:dyDescent="0.2">
      <c r="B37" s="6">
        <v>91</v>
      </c>
      <c r="C37" s="6">
        <f t="shared" si="6"/>
        <v>0</v>
      </c>
      <c r="D37" s="6">
        <f t="shared" si="7"/>
        <v>110</v>
      </c>
      <c r="E37" s="6">
        <f t="shared" si="8"/>
        <v>0</v>
      </c>
      <c r="F37" s="6">
        <f t="shared" si="9"/>
        <v>44</v>
      </c>
      <c r="G37" s="6">
        <f t="shared" si="10"/>
        <v>220</v>
      </c>
      <c r="H37" s="6">
        <f t="shared" si="11"/>
        <v>0</v>
      </c>
      <c r="I37" s="6">
        <f t="shared" si="12"/>
        <v>220</v>
      </c>
      <c r="J37" s="6">
        <f t="shared" si="13"/>
        <v>0</v>
      </c>
      <c r="K37" s="6">
        <f t="shared" si="14"/>
        <v>148.5</v>
      </c>
    </row>
    <row r="38" spans="2:11" ht="12" customHeight="1" x14ac:dyDescent="0.2">
      <c r="B38" s="6">
        <v>92</v>
      </c>
      <c r="C38" s="6">
        <f t="shared" si="6"/>
        <v>0</v>
      </c>
      <c r="D38" s="6">
        <f t="shared" si="7"/>
        <v>132</v>
      </c>
      <c r="E38" s="6">
        <f t="shared" si="8"/>
        <v>0</v>
      </c>
      <c r="F38" s="6">
        <f t="shared" si="9"/>
        <v>66</v>
      </c>
      <c r="G38" s="6">
        <f t="shared" si="10"/>
        <v>200</v>
      </c>
      <c r="H38" s="6">
        <f t="shared" si="11"/>
        <v>0</v>
      </c>
      <c r="I38" s="6">
        <f t="shared" si="12"/>
        <v>200</v>
      </c>
      <c r="J38" s="6">
        <f t="shared" si="13"/>
        <v>0</v>
      </c>
      <c r="K38" s="6">
        <f t="shared" si="14"/>
        <v>149.5</v>
      </c>
    </row>
    <row r="39" spans="2:11" ht="12" customHeight="1" x14ac:dyDescent="0.2">
      <c r="B39" s="6">
        <v>93</v>
      </c>
      <c r="C39" s="6">
        <f t="shared" si="6"/>
        <v>0</v>
      </c>
      <c r="D39" s="6">
        <f t="shared" si="7"/>
        <v>154</v>
      </c>
      <c r="E39" s="6">
        <f t="shared" si="8"/>
        <v>0</v>
      </c>
      <c r="F39" s="6">
        <f t="shared" si="9"/>
        <v>88</v>
      </c>
      <c r="G39" s="6">
        <f t="shared" si="10"/>
        <v>180</v>
      </c>
      <c r="H39" s="6">
        <f t="shared" si="11"/>
        <v>0</v>
      </c>
      <c r="I39" s="6">
        <f t="shared" si="12"/>
        <v>180</v>
      </c>
      <c r="J39" s="6">
        <f t="shared" si="13"/>
        <v>0</v>
      </c>
      <c r="K39" s="6">
        <f t="shared" si="14"/>
        <v>150.5</v>
      </c>
    </row>
    <row r="40" spans="2:11" ht="12" customHeight="1" x14ac:dyDescent="0.2">
      <c r="B40" s="6">
        <v>94</v>
      </c>
      <c r="C40" s="6">
        <f t="shared" si="6"/>
        <v>0</v>
      </c>
      <c r="D40" s="6">
        <f t="shared" si="7"/>
        <v>176</v>
      </c>
      <c r="E40" s="6">
        <f t="shared" si="8"/>
        <v>0</v>
      </c>
      <c r="F40" s="6">
        <f t="shared" si="9"/>
        <v>110</v>
      </c>
      <c r="G40" s="6">
        <f t="shared" si="10"/>
        <v>160</v>
      </c>
      <c r="H40" s="6">
        <f t="shared" si="11"/>
        <v>0</v>
      </c>
      <c r="I40" s="6">
        <f t="shared" si="12"/>
        <v>160</v>
      </c>
      <c r="J40" s="6">
        <f t="shared" si="13"/>
        <v>0</v>
      </c>
      <c r="K40" s="6">
        <f t="shared" si="14"/>
        <v>151.5</v>
      </c>
    </row>
    <row r="41" spans="2:11" ht="12" customHeight="1" x14ac:dyDescent="0.2">
      <c r="B41" s="6">
        <v>95</v>
      </c>
      <c r="C41" s="6">
        <f t="shared" si="6"/>
        <v>0</v>
      </c>
      <c r="D41" s="6">
        <f t="shared" si="7"/>
        <v>198</v>
      </c>
      <c r="E41" s="6">
        <f t="shared" si="8"/>
        <v>0</v>
      </c>
      <c r="F41" s="6">
        <f t="shared" si="9"/>
        <v>132</v>
      </c>
      <c r="G41" s="6">
        <f t="shared" si="10"/>
        <v>140</v>
      </c>
      <c r="H41" s="6">
        <f t="shared" si="11"/>
        <v>0</v>
      </c>
      <c r="I41" s="6">
        <f t="shared" si="12"/>
        <v>140</v>
      </c>
      <c r="J41" s="6">
        <f t="shared" si="13"/>
        <v>0</v>
      </c>
      <c r="K41" s="6">
        <f t="shared" si="14"/>
        <v>152.5</v>
      </c>
    </row>
    <row r="42" spans="2:11" ht="12" customHeight="1" x14ac:dyDescent="0.2">
      <c r="B42" s="6">
        <v>96</v>
      </c>
      <c r="C42" s="6">
        <f t="shared" si="6"/>
        <v>0</v>
      </c>
      <c r="D42" s="6">
        <f t="shared" si="7"/>
        <v>220</v>
      </c>
      <c r="E42" s="6">
        <f t="shared" si="8"/>
        <v>0</v>
      </c>
      <c r="F42" s="6">
        <f t="shared" si="9"/>
        <v>154</v>
      </c>
      <c r="G42" s="6">
        <f t="shared" si="10"/>
        <v>120</v>
      </c>
      <c r="H42" s="6">
        <f t="shared" si="11"/>
        <v>0</v>
      </c>
      <c r="I42" s="6">
        <f t="shared" si="12"/>
        <v>120</v>
      </c>
      <c r="J42" s="6">
        <f t="shared" si="13"/>
        <v>0</v>
      </c>
      <c r="K42" s="6">
        <f t="shared" si="14"/>
        <v>153.5</v>
      </c>
    </row>
    <row r="43" spans="2:11" ht="12" customHeight="1" x14ac:dyDescent="0.2">
      <c r="B43" s="6">
        <v>97</v>
      </c>
      <c r="C43" s="6">
        <f t="shared" si="6"/>
        <v>0</v>
      </c>
      <c r="D43" s="6">
        <f t="shared" si="7"/>
        <v>242</v>
      </c>
      <c r="E43" s="6">
        <f t="shared" si="8"/>
        <v>0</v>
      </c>
      <c r="F43" s="6">
        <f t="shared" si="9"/>
        <v>176</v>
      </c>
      <c r="G43" s="6">
        <f t="shared" si="10"/>
        <v>100</v>
      </c>
      <c r="H43" s="6">
        <f t="shared" si="11"/>
        <v>0</v>
      </c>
      <c r="I43" s="6">
        <f t="shared" si="12"/>
        <v>100</v>
      </c>
      <c r="J43" s="6">
        <f t="shared" si="13"/>
        <v>0</v>
      </c>
      <c r="K43" s="6">
        <f t="shared" si="14"/>
        <v>154.5</v>
      </c>
    </row>
    <row r="44" spans="2:11" ht="12" customHeight="1" x14ac:dyDescent="0.2">
      <c r="B44" s="6">
        <v>98</v>
      </c>
      <c r="C44" s="6">
        <f t="shared" si="6"/>
        <v>0</v>
      </c>
      <c r="D44" s="6">
        <f t="shared" si="7"/>
        <v>264</v>
      </c>
      <c r="E44" s="6">
        <f t="shared" si="8"/>
        <v>0</v>
      </c>
      <c r="F44" s="6">
        <f t="shared" si="9"/>
        <v>198</v>
      </c>
      <c r="G44" s="6">
        <f t="shared" si="10"/>
        <v>80</v>
      </c>
      <c r="H44" s="6">
        <f t="shared" si="11"/>
        <v>0</v>
      </c>
      <c r="I44" s="6">
        <f t="shared" si="12"/>
        <v>80</v>
      </c>
      <c r="J44" s="6">
        <f t="shared" si="13"/>
        <v>0</v>
      </c>
      <c r="K44" s="6">
        <f t="shared" si="14"/>
        <v>155.5</v>
      </c>
    </row>
    <row r="45" spans="2:11" ht="12" customHeight="1" x14ac:dyDescent="0.2">
      <c r="B45" s="6">
        <v>99</v>
      </c>
      <c r="C45" s="6">
        <f t="shared" si="6"/>
        <v>0</v>
      </c>
      <c r="D45" s="6">
        <f t="shared" si="7"/>
        <v>286</v>
      </c>
      <c r="E45" s="6">
        <f t="shared" si="8"/>
        <v>0</v>
      </c>
      <c r="F45" s="6">
        <f t="shared" si="9"/>
        <v>220</v>
      </c>
      <c r="G45" s="6">
        <f t="shared" si="10"/>
        <v>60</v>
      </c>
      <c r="H45" s="6">
        <f t="shared" si="11"/>
        <v>0</v>
      </c>
      <c r="I45" s="6">
        <f t="shared" si="12"/>
        <v>60</v>
      </c>
      <c r="J45" s="6">
        <f t="shared" si="13"/>
        <v>0</v>
      </c>
      <c r="K45" s="6">
        <f t="shared" si="14"/>
        <v>156.5</v>
      </c>
    </row>
    <row r="46" spans="2:11" ht="12" customHeight="1" x14ac:dyDescent="0.2">
      <c r="B46" s="6">
        <v>100</v>
      </c>
      <c r="C46" s="6">
        <f t="shared" si="6"/>
        <v>0</v>
      </c>
      <c r="D46" s="6">
        <f t="shared" si="7"/>
        <v>308</v>
      </c>
      <c r="E46" s="6">
        <f t="shared" si="8"/>
        <v>0</v>
      </c>
      <c r="F46" s="6">
        <f t="shared" si="9"/>
        <v>242</v>
      </c>
      <c r="G46" s="6">
        <f t="shared" si="10"/>
        <v>40</v>
      </c>
      <c r="H46" s="6">
        <f t="shared" si="11"/>
        <v>0</v>
      </c>
      <c r="I46" s="6">
        <f t="shared" si="12"/>
        <v>40</v>
      </c>
      <c r="J46" s="6">
        <f t="shared" si="13"/>
        <v>0</v>
      </c>
      <c r="K46" s="6">
        <f t="shared" si="14"/>
        <v>157.5</v>
      </c>
    </row>
    <row r="48" spans="2:11" ht="18.75" x14ac:dyDescent="0.3">
      <c r="B48" s="11" t="s">
        <v>7</v>
      </c>
    </row>
    <row r="49" spans="2:11" ht="12" customHeight="1" x14ac:dyDescent="0.2">
      <c r="B49" s="4" t="s">
        <v>28</v>
      </c>
      <c r="C49" s="21">
        <v>0.25</v>
      </c>
      <c r="D49" s="22"/>
      <c r="E49" s="21">
        <v>0.25</v>
      </c>
      <c r="F49" s="22"/>
      <c r="G49" s="21">
        <v>0.25</v>
      </c>
      <c r="H49" s="22"/>
      <c r="I49" s="21">
        <v>0.25</v>
      </c>
      <c r="J49" s="22"/>
    </row>
    <row r="50" spans="2:11" ht="12" customHeight="1" x14ac:dyDescent="0.2">
      <c r="B50" s="4" t="s">
        <v>29</v>
      </c>
      <c r="C50" s="21">
        <f>C5</f>
        <v>51</v>
      </c>
      <c r="D50" s="22"/>
      <c r="E50" s="21">
        <f>D5</f>
        <v>100</v>
      </c>
      <c r="F50" s="22"/>
      <c r="G50" s="21">
        <f>E5</f>
        <v>152</v>
      </c>
      <c r="H50" s="22"/>
      <c r="I50" s="21">
        <f>F5</f>
        <v>39</v>
      </c>
      <c r="J50" s="22"/>
    </row>
    <row r="51" spans="2:11" ht="12" customHeight="1" x14ac:dyDescent="0.2">
      <c r="B51" s="4" t="s">
        <v>18</v>
      </c>
      <c r="C51" s="4" t="s">
        <v>24</v>
      </c>
      <c r="D51" s="4" t="s">
        <v>26</v>
      </c>
      <c r="E51" s="4" t="s">
        <v>24</v>
      </c>
      <c r="F51" s="4" t="s">
        <v>26</v>
      </c>
      <c r="G51" s="4" t="s">
        <v>24</v>
      </c>
      <c r="H51" s="4" t="s">
        <v>26</v>
      </c>
      <c r="I51" s="4" t="s">
        <v>24</v>
      </c>
      <c r="J51" s="4" t="s">
        <v>26</v>
      </c>
      <c r="K51" s="4" t="s">
        <v>27</v>
      </c>
    </row>
    <row r="52" spans="2:11" ht="12" customHeight="1" x14ac:dyDescent="0.2">
      <c r="B52" s="6">
        <v>80</v>
      </c>
      <c r="C52" s="6">
        <f t="shared" ref="C52:C72" si="15">IF(B52&lt;$C$50,($C$50-B52)*$F$11,0)</f>
        <v>0</v>
      </c>
      <c r="D52" s="6">
        <f t="shared" ref="D52:D72" si="16">IF(B52&gt;$C$50,(B52-$C$50)*$G$11,0)</f>
        <v>841</v>
      </c>
      <c r="E52" s="6">
        <f t="shared" ref="E52:E72" si="17">IF(B52&lt;$E$50,($E$50-B52)*$F$11,0)</f>
        <v>1660</v>
      </c>
      <c r="F52" s="6">
        <f t="shared" ref="F52:F72" si="18">IF(B52&gt;$E$50,(B52-$E$50)*$G$11,0)</f>
        <v>0</v>
      </c>
      <c r="G52" s="6">
        <f t="shared" ref="G52:G72" si="19">IF(B52&lt;$G$50,($G$50-B52)*$F$11,0)</f>
        <v>5976</v>
      </c>
      <c r="H52" s="6">
        <f t="shared" ref="H52:H72" si="20">IF(B52&gt;$G$50,(B52-$G$50)*$G$11,0)</f>
        <v>0</v>
      </c>
      <c r="I52" s="6">
        <f t="shared" ref="I52:I72" si="21">IF(B52&lt;$I$50,($I$50-B52)*$F$11,0)</f>
        <v>0</v>
      </c>
      <c r="J52" s="6">
        <f t="shared" ref="J52:J72" si="22">IF(B52&gt;$I$50,(B52-$I$50)*$G$11,0)</f>
        <v>1189</v>
      </c>
      <c r="K52" s="6">
        <f>(C52+D52)*$C$49+(E52+F52)*$E$49+(G52+H52)*$G$49+(I52+J52)*$I$49</f>
        <v>2416.5</v>
      </c>
    </row>
    <row r="53" spans="2:11" ht="12" customHeight="1" x14ac:dyDescent="0.2">
      <c r="B53" s="6">
        <v>82</v>
      </c>
      <c r="C53" s="6">
        <f t="shared" si="15"/>
        <v>0</v>
      </c>
      <c r="D53" s="6">
        <f t="shared" si="16"/>
        <v>899</v>
      </c>
      <c r="E53" s="6">
        <f t="shared" si="17"/>
        <v>1494</v>
      </c>
      <c r="F53" s="6">
        <f t="shared" si="18"/>
        <v>0</v>
      </c>
      <c r="G53" s="6">
        <f t="shared" si="19"/>
        <v>5810</v>
      </c>
      <c r="H53" s="6">
        <f t="shared" si="20"/>
        <v>0</v>
      </c>
      <c r="I53" s="6">
        <f t="shared" si="21"/>
        <v>0</v>
      </c>
      <c r="J53" s="6">
        <f t="shared" si="22"/>
        <v>1247</v>
      </c>
      <c r="K53" s="6">
        <f t="shared" ref="K53:K72" si="23">(C53+D53)*$C$49+(E53+F53)*$E$49+(G53+H53)*$G$49+(I53+J53)*$I$49</f>
        <v>2362.5</v>
      </c>
    </row>
    <row r="54" spans="2:11" ht="12" customHeight="1" x14ac:dyDescent="0.2">
      <c r="B54" s="6">
        <v>84</v>
      </c>
      <c r="C54" s="6">
        <f t="shared" si="15"/>
        <v>0</v>
      </c>
      <c r="D54" s="6">
        <f t="shared" si="16"/>
        <v>957</v>
      </c>
      <c r="E54" s="6">
        <f t="shared" si="17"/>
        <v>1328</v>
      </c>
      <c r="F54" s="6">
        <f t="shared" si="18"/>
        <v>0</v>
      </c>
      <c r="G54" s="6">
        <f t="shared" si="19"/>
        <v>5644</v>
      </c>
      <c r="H54" s="6">
        <f t="shared" si="20"/>
        <v>0</v>
      </c>
      <c r="I54" s="6">
        <f t="shared" si="21"/>
        <v>0</v>
      </c>
      <c r="J54" s="6">
        <f t="shared" si="22"/>
        <v>1305</v>
      </c>
      <c r="K54" s="6">
        <f t="shared" si="23"/>
        <v>2308.5</v>
      </c>
    </row>
    <row r="55" spans="2:11" ht="12" customHeight="1" x14ac:dyDescent="0.2">
      <c r="B55" s="6">
        <v>86</v>
      </c>
      <c r="C55" s="6">
        <f t="shared" si="15"/>
        <v>0</v>
      </c>
      <c r="D55" s="6">
        <f t="shared" si="16"/>
        <v>1015</v>
      </c>
      <c r="E55" s="6">
        <f t="shared" si="17"/>
        <v>1162</v>
      </c>
      <c r="F55" s="6">
        <f t="shared" si="18"/>
        <v>0</v>
      </c>
      <c r="G55" s="6">
        <f t="shared" si="19"/>
        <v>5478</v>
      </c>
      <c r="H55" s="6">
        <f t="shared" si="20"/>
        <v>0</v>
      </c>
      <c r="I55" s="6">
        <f t="shared" si="21"/>
        <v>0</v>
      </c>
      <c r="J55" s="6">
        <f t="shared" si="22"/>
        <v>1363</v>
      </c>
      <c r="K55" s="6">
        <f t="shared" si="23"/>
        <v>2254.5</v>
      </c>
    </row>
    <row r="56" spans="2:11" ht="12" customHeight="1" x14ac:dyDescent="0.2">
      <c r="B56" s="6">
        <v>88</v>
      </c>
      <c r="C56" s="6">
        <f t="shared" si="15"/>
        <v>0</v>
      </c>
      <c r="D56" s="6">
        <f t="shared" si="16"/>
        <v>1073</v>
      </c>
      <c r="E56" s="6">
        <f t="shared" si="17"/>
        <v>996</v>
      </c>
      <c r="F56" s="6">
        <f t="shared" si="18"/>
        <v>0</v>
      </c>
      <c r="G56" s="6">
        <f t="shared" si="19"/>
        <v>5312</v>
      </c>
      <c r="H56" s="6">
        <f t="shared" si="20"/>
        <v>0</v>
      </c>
      <c r="I56" s="6">
        <f t="shared" si="21"/>
        <v>0</v>
      </c>
      <c r="J56" s="6">
        <f t="shared" si="22"/>
        <v>1421</v>
      </c>
      <c r="K56" s="6">
        <f t="shared" si="23"/>
        <v>2200.5</v>
      </c>
    </row>
    <row r="57" spans="2:11" ht="12" customHeight="1" x14ac:dyDescent="0.2">
      <c r="B57" s="6">
        <v>90</v>
      </c>
      <c r="C57" s="6">
        <f t="shared" si="15"/>
        <v>0</v>
      </c>
      <c r="D57" s="6">
        <f t="shared" si="16"/>
        <v>1131</v>
      </c>
      <c r="E57" s="6">
        <f t="shared" si="17"/>
        <v>830</v>
      </c>
      <c r="F57" s="6">
        <f t="shared" si="18"/>
        <v>0</v>
      </c>
      <c r="G57" s="6">
        <f t="shared" si="19"/>
        <v>5146</v>
      </c>
      <c r="H57" s="6">
        <f t="shared" si="20"/>
        <v>0</v>
      </c>
      <c r="I57" s="6">
        <f t="shared" si="21"/>
        <v>0</v>
      </c>
      <c r="J57" s="6">
        <f t="shared" si="22"/>
        <v>1479</v>
      </c>
      <c r="K57" s="6">
        <f t="shared" si="23"/>
        <v>2146.5</v>
      </c>
    </row>
    <row r="58" spans="2:11" ht="12" customHeight="1" x14ac:dyDescent="0.2">
      <c r="B58" s="6">
        <v>92</v>
      </c>
      <c r="C58" s="6">
        <f t="shared" si="15"/>
        <v>0</v>
      </c>
      <c r="D58" s="6">
        <f t="shared" si="16"/>
        <v>1189</v>
      </c>
      <c r="E58" s="6">
        <f t="shared" si="17"/>
        <v>664</v>
      </c>
      <c r="F58" s="6">
        <f t="shared" si="18"/>
        <v>0</v>
      </c>
      <c r="G58" s="6">
        <f t="shared" si="19"/>
        <v>4980</v>
      </c>
      <c r="H58" s="6">
        <f t="shared" si="20"/>
        <v>0</v>
      </c>
      <c r="I58" s="6">
        <f t="shared" si="21"/>
        <v>0</v>
      </c>
      <c r="J58" s="6">
        <f t="shared" si="22"/>
        <v>1537</v>
      </c>
      <c r="K58" s="6">
        <f t="shared" si="23"/>
        <v>2092.5</v>
      </c>
    </row>
    <row r="59" spans="2:11" ht="12" customHeight="1" x14ac:dyDescent="0.2">
      <c r="B59" s="6">
        <v>94</v>
      </c>
      <c r="C59" s="6">
        <f t="shared" si="15"/>
        <v>0</v>
      </c>
      <c r="D59" s="6">
        <f t="shared" si="16"/>
        <v>1247</v>
      </c>
      <c r="E59" s="6">
        <f t="shared" si="17"/>
        <v>498</v>
      </c>
      <c r="F59" s="6">
        <f t="shared" si="18"/>
        <v>0</v>
      </c>
      <c r="G59" s="6">
        <f t="shared" si="19"/>
        <v>4814</v>
      </c>
      <c r="H59" s="6">
        <f t="shared" si="20"/>
        <v>0</v>
      </c>
      <c r="I59" s="6">
        <f t="shared" si="21"/>
        <v>0</v>
      </c>
      <c r="J59" s="6">
        <f t="shared" si="22"/>
        <v>1595</v>
      </c>
      <c r="K59" s="6">
        <f t="shared" si="23"/>
        <v>2038.5</v>
      </c>
    </row>
    <row r="60" spans="2:11" ht="12" customHeight="1" x14ac:dyDescent="0.2">
      <c r="B60" s="6">
        <v>96</v>
      </c>
      <c r="C60" s="6">
        <f t="shared" si="15"/>
        <v>0</v>
      </c>
      <c r="D60" s="6">
        <f t="shared" si="16"/>
        <v>1305</v>
      </c>
      <c r="E60" s="6">
        <f t="shared" si="17"/>
        <v>332</v>
      </c>
      <c r="F60" s="6">
        <f t="shared" si="18"/>
        <v>0</v>
      </c>
      <c r="G60" s="6">
        <f t="shared" si="19"/>
        <v>4648</v>
      </c>
      <c r="H60" s="6">
        <f t="shared" si="20"/>
        <v>0</v>
      </c>
      <c r="I60" s="6">
        <f t="shared" si="21"/>
        <v>0</v>
      </c>
      <c r="J60" s="6">
        <f t="shared" si="22"/>
        <v>1653</v>
      </c>
      <c r="K60" s="6">
        <f t="shared" si="23"/>
        <v>1984.5</v>
      </c>
    </row>
    <row r="61" spans="2:11" ht="12" customHeight="1" x14ac:dyDescent="0.2">
      <c r="B61" s="6">
        <v>98</v>
      </c>
      <c r="C61" s="6">
        <f t="shared" si="15"/>
        <v>0</v>
      </c>
      <c r="D61" s="6">
        <f t="shared" si="16"/>
        <v>1363</v>
      </c>
      <c r="E61" s="6">
        <f t="shared" si="17"/>
        <v>166</v>
      </c>
      <c r="F61" s="6">
        <f t="shared" si="18"/>
        <v>0</v>
      </c>
      <c r="G61" s="6">
        <f t="shared" si="19"/>
        <v>4482</v>
      </c>
      <c r="H61" s="6">
        <f t="shared" si="20"/>
        <v>0</v>
      </c>
      <c r="I61" s="6">
        <f t="shared" si="21"/>
        <v>0</v>
      </c>
      <c r="J61" s="6">
        <f t="shared" si="22"/>
        <v>1711</v>
      </c>
      <c r="K61" s="6">
        <f t="shared" si="23"/>
        <v>1930.5</v>
      </c>
    </row>
    <row r="62" spans="2:11" ht="12" customHeight="1" x14ac:dyDescent="0.2">
      <c r="B62" s="7">
        <v>100</v>
      </c>
      <c r="C62" s="7">
        <f t="shared" si="15"/>
        <v>0</v>
      </c>
      <c r="D62" s="7">
        <f t="shared" si="16"/>
        <v>1421</v>
      </c>
      <c r="E62" s="7">
        <f t="shared" si="17"/>
        <v>0</v>
      </c>
      <c r="F62" s="7">
        <f t="shared" si="18"/>
        <v>0</v>
      </c>
      <c r="G62" s="7">
        <f t="shared" si="19"/>
        <v>4316</v>
      </c>
      <c r="H62" s="7">
        <f t="shared" si="20"/>
        <v>0</v>
      </c>
      <c r="I62" s="7">
        <f t="shared" si="21"/>
        <v>0</v>
      </c>
      <c r="J62" s="7">
        <f t="shared" si="22"/>
        <v>1769</v>
      </c>
      <c r="K62" s="7">
        <f t="shared" si="23"/>
        <v>1876.5</v>
      </c>
    </row>
    <row r="63" spans="2:11" ht="12" customHeight="1" x14ac:dyDescent="0.2">
      <c r="B63" s="6">
        <v>102</v>
      </c>
      <c r="C63" s="6">
        <f t="shared" si="15"/>
        <v>0</v>
      </c>
      <c r="D63" s="6">
        <f t="shared" si="16"/>
        <v>1479</v>
      </c>
      <c r="E63" s="6">
        <f t="shared" si="17"/>
        <v>0</v>
      </c>
      <c r="F63" s="6">
        <f t="shared" si="18"/>
        <v>58</v>
      </c>
      <c r="G63" s="6">
        <f t="shared" si="19"/>
        <v>4150</v>
      </c>
      <c r="H63" s="6">
        <f t="shared" si="20"/>
        <v>0</v>
      </c>
      <c r="I63" s="6">
        <f t="shared" si="21"/>
        <v>0</v>
      </c>
      <c r="J63" s="6">
        <f t="shared" si="22"/>
        <v>1827</v>
      </c>
      <c r="K63" s="6">
        <f t="shared" si="23"/>
        <v>1878.5</v>
      </c>
    </row>
    <row r="64" spans="2:11" ht="12" customHeight="1" x14ac:dyDescent="0.2">
      <c r="B64" s="6">
        <v>104</v>
      </c>
      <c r="C64" s="6">
        <f t="shared" si="15"/>
        <v>0</v>
      </c>
      <c r="D64" s="6">
        <f t="shared" si="16"/>
        <v>1537</v>
      </c>
      <c r="E64" s="6">
        <f t="shared" si="17"/>
        <v>0</v>
      </c>
      <c r="F64" s="6">
        <f t="shared" si="18"/>
        <v>116</v>
      </c>
      <c r="G64" s="6">
        <f t="shared" si="19"/>
        <v>3984</v>
      </c>
      <c r="H64" s="6">
        <f t="shared" si="20"/>
        <v>0</v>
      </c>
      <c r="I64" s="6">
        <f t="shared" si="21"/>
        <v>0</v>
      </c>
      <c r="J64" s="6">
        <f t="shared" si="22"/>
        <v>1885</v>
      </c>
      <c r="K64" s="6">
        <f t="shared" si="23"/>
        <v>1880.5</v>
      </c>
    </row>
    <row r="65" spans="2:11" ht="12" customHeight="1" x14ac:dyDescent="0.2">
      <c r="B65" s="6">
        <v>106</v>
      </c>
      <c r="C65" s="6">
        <f t="shared" si="15"/>
        <v>0</v>
      </c>
      <c r="D65" s="6">
        <f t="shared" si="16"/>
        <v>1595</v>
      </c>
      <c r="E65" s="6">
        <f t="shared" si="17"/>
        <v>0</v>
      </c>
      <c r="F65" s="6">
        <f t="shared" si="18"/>
        <v>174</v>
      </c>
      <c r="G65" s="6">
        <f t="shared" si="19"/>
        <v>3818</v>
      </c>
      <c r="H65" s="6">
        <f t="shared" si="20"/>
        <v>0</v>
      </c>
      <c r="I65" s="6">
        <f t="shared" si="21"/>
        <v>0</v>
      </c>
      <c r="J65" s="6">
        <f t="shared" si="22"/>
        <v>1943</v>
      </c>
      <c r="K65" s="6">
        <f t="shared" si="23"/>
        <v>1882.5</v>
      </c>
    </row>
    <row r="66" spans="2:11" ht="12" customHeight="1" x14ac:dyDescent="0.2">
      <c r="B66" s="6">
        <v>108</v>
      </c>
      <c r="C66" s="6">
        <f t="shared" si="15"/>
        <v>0</v>
      </c>
      <c r="D66" s="6">
        <f t="shared" si="16"/>
        <v>1653</v>
      </c>
      <c r="E66" s="6">
        <f t="shared" si="17"/>
        <v>0</v>
      </c>
      <c r="F66" s="6">
        <f t="shared" si="18"/>
        <v>232</v>
      </c>
      <c r="G66" s="6">
        <f t="shared" si="19"/>
        <v>3652</v>
      </c>
      <c r="H66" s="6">
        <f t="shared" si="20"/>
        <v>0</v>
      </c>
      <c r="I66" s="6">
        <f t="shared" si="21"/>
        <v>0</v>
      </c>
      <c r="J66" s="6">
        <f t="shared" si="22"/>
        <v>2001</v>
      </c>
      <c r="K66" s="6">
        <f t="shared" si="23"/>
        <v>1884.5</v>
      </c>
    </row>
    <row r="67" spans="2:11" ht="12" customHeight="1" x14ac:dyDescent="0.2">
      <c r="B67" s="6">
        <v>110</v>
      </c>
      <c r="C67" s="6">
        <f t="shared" si="15"/>
        <v>0</v>
      </c>
      <c r="D67" s="6">
        <f t="shared" si="16"/>
        <v>1711</v>
      </c>
      <c r="E67" s="6">
        <f t="shared" si="17"/>
        <v>0</v>
      </c>
      <c r="F67" s="6">
        <f t="shared" si="18"/>
        <v>290</v>
      </c>
      <c r="G67" s="6">
        <f t="shared" si="19"/>
        <v>3486</v>
      </c>
      <c r="H67" s="6">
        <f t="shared" si="20"/>
        <v>0</v>
      </c>
      <c r="I67" s="6">
        <f t="shared" si="21"/>
        <v>0</v>
      </c>
      <c r="J67" s="6">
        <f t="shared" si="22"/>
        <v>2059</v>
      </c>
      <c r="K67" s="6">
        <f t="shared" si="23"/>
        <v>1886.5</v>
      </c>
    </row>
    <row r="68" spans="2:11" ht="12" customHeight="1" x14ac:dyDescent="0.2">
      <c r="B68" s="6">
        <v>112</v>
      </c>
      <c r="C68" s="6">
        <f t="shared" si="15"/>
        <v>0</v>
      </c>
      <c r="D68" s="6">
        <f t="shared" si="16"/>
        <v>1769</v>
      </c>
      <c r="E68" s="6">
        <f t="shared" si="17"/>
        <v>0</v>
      </c>
      <c r="F68" s="6">
        <f t="shared" si="18"/>
        <v>348</v>
      </c>
      <c r="G68" s="6">
        <f t="shared" si="19"/>
        <v>3320</v>
      </c>
      <c r="H68" s="6">
        <f t="shared" si="20"/>
        <v>0</v>
      </c>
      <c r="I68" s="6">
        <f t="shared" si="21"/>
        <v>0</v>
      </c>
      <c r="J68" s="6">
        <f t="shared" si="22"/>
        <v>2117</v>
      </c>
      <c r="K68" s="6">
        <f t="shared" si="23"/>
        <v>1888.5</v>
      </c>
    </row>
    <row r="69" spans="2:11" ht="12" customHeight="1" x14ac:dyDescent="0.2">
      <c r="B69" s="6">
        <v>114</v>
      </c>
      <c r="C69" s="6">
        <f t="shared" si="15"/>
        <v>0</v>
      </c>
      <c r="D69" s="6">
        <f t="shared" si="16"/>
        <v>1827</v>
      </c>
      <c r="E69" s="6">
        <f t="shared" si="17"/>
        <v>0</v>
      </c>
      <c r="F69" s="6">
        <f t="shared" si="18"/>
        <v>406</v>
      </c>
      <c r="G69" s="6">
        <f t="shared" si="19"/>
        <v>3154</v>
      </c>
      <c r="H69" s="6">
        <f t="shared" si="20"/>
        <v>0</v>
      </c>
      <c r="I69" s="6">
        <f t="shared" si="21"/>
        <v>0</v>
      </c>
      <c r="J69" s="6">
        <f t="shared" si="22"/>
        <v>2175</v>
      </c>
      <c r="K69" s="6">
        <f t="shared" si="23"/>
        <v>1890.5</v>
      </c>
    </row>
    <row r="70" spans="2:11" ht="12" customHeight="1" x14ac:dyDescent="0.2">
      <c r="B70" s="6">
        <v>116</v>
      </c>
      <c r="C70" s="6">
        <f t="shared" si="15"/>
        <v>0</v>
      </c>
      <c r="D70" s="6">
        <f t="shared" si="16"/>
        <v>1885</v>
      </c>
      <c r="E70" s="6">
        <f t="shared" si="17"/>
        <v>0</v>
      </c>
      <c r="F70" s="6">
        <f t="shared" si="18"/>
        <v>464</v>
      </c>
      <c r="G70" s="6">
        <f t="shared" si="19"/>
        <v>2988</v>
      </c>
      <c r="H70" s="6">
        <f t="shared" si="20"/>
        <v>0</v>
      </c>
      <c r="I70" s="6">
        <f t="shared" si="21"/>
        <v>0</v>
      </c>
      <c r="J70" s="6">
        <f t="shared" si="22"/>
        <v>2233</v>
      </c>
      <c r="K70" s="6">
        <f t="shared" si="23"/>
        <v>1892.5</v>
      </c>
    </row>
    <row r="71" spans="2:11" ht="12" customHeight="1" x14ac:dyDescent="0.2">
      <c r="B71" s="6">
        <v>118</v>
      </c>
      <c r="C71" s="6">
        <f t="shared" si="15"/>
        <v>0</v>
      </c>
      <c r="D71" s="6">
        <f t="shared" si="16"/>
        <v>1943</v>
      </c>
      <c r="E71" s="6">
        <f t="shared" si="17"/>
        <v>0</v>
      </c>
      <c r="F71" s="6">
        <f t="shared" si="18"/>
        <v>522</v>
      </c>
      <c r="G71" s="6">
        <f t="shared" si="19"/>
        <v>2822</v>
      </c>
      <c r="H71" s="6">
        <f t="shared" si="20"/>
        <v>0</v>
      </c>
      <c r="I71" s="6">
        <f t="shared" si="21"/>
        <v>0</v>
      </c>
      <c r="J71" s="6">
        <f t="shared" si="22"/>
        <v>2291</v>
      </c>
      <c r="K71" s="6">
        <f t="shared" si="23"/>
        <v>1894.5</v>
      </c>
    </row>
    <row r="72" spans="2:11" ht="12" customHeight="1" x14ac:dyDescent="0.2">
      <c r="B72" s="6">
        <v>120</v>
      </c>
      <c r="C72" s="6">
        <f t="shared" si="15"/>
        <v>0</v>
      </c>
      <c r="D72" s="6">
        <f t="shared" si="16"/>
        <v>2001</v>
      </c>
      <c r="E72" s="6">
        <f t="shared" si="17"/>
        <v>0</v>
      </c>
      <c r="F72" s="6">
        <f t="shared" si="18"/>
        <v>580</v>
      </c>
      <c r="G72" s="6">
        <f t="shared" si="19"/>
        <v>2656</v>
      </c>
      <c r="H72" s="6">
        <f t="shared" si="20"/>
        <v>0</v>
      </c>
      <c r="I72" s="6">
        <f t="shared" si="21"/>
        <v>0</v>
      </c>
      <c r="J72" s="6">
        <f t="shared" si="22"/>
        <v>2349</v>
      </c>
      <c r="K72" s="6">
        <f t="shared" si="23"/>
        <v>1896.5</v>
      </c>
    </row>
    <row r="74" spans="2:11" ht="18.75" x14ac:dyDescent="0.3">
      <c r="B74" s="11" t="s">
        <v>8</v>
      </c>
    </row>
    <row r="75" spans="2:11" ht="12" customHeight="1" x14ac:dyDescent="0.2">
      <c r="B75" s="4" t="s">
        <v>28</v>
      </c>
      <c r="C75" s="21">
        <v>0.25</v>
      </c>
      <c r="D75" s="22"/>
      <c r="E75" s="21">
        <v>0.25</v>
      </c>
      <c r="F75" s="22"/>
      <c r="G75" s="21">
        <v>0.25</v>
      </c>
      <c r="H75" s="22"/>
      <c r="I75" s="21">
        <v>0.25</v>
      </c>
      <c r="J75" s="22"/>
    </row>
    <row r="76" spans="2:11" ht="12" customHeight="1" x14ac:dyDescent="0.2">
      <c r="B76" s="4" t="s">
        <v>29</v>
      </c>
      <c r="C76" s="21">
        <f>C6</f>
        <v>30</v>
      </c>
      <c r="D76" s="22"/>
      <c r="E76" s="21">
        <f>D6</f>
        <v>91</v>
      </c>
      <c r="F76" s="22"/>
      <c r="G76" s="21">
        <f>E6</f>
        <v>183</v>
      </c>
      <c r="H76" s="22"/>
      <c r="I76" s="21">
        <f>F6</f>
        <v>76</v>
      </c>
      <c r="J76" s="22"/>
    </row>
    <row r="77" spans="2:11" ht="12" customHeight="1" x14ac:dyDescent="0.2">
      <c r="B77" s="4" t="s">
        <v>18</v>
      </c>
      <c r="C77" s="4" t="s">
        <v>24</v>
      </c>
      <c r="D77" s="4" t="s">
        <v>26</v>
      </c>
      <c r="E77" s="4" t="s">
        <v>24</v>
      </c>
      <c r="F77" s="4" t="s">
        <v>26</v>
      </c>
      <c r="G77" s="4" t="s">
        <v>24</v>
      </c>
      <c r="H77" s="4" t="s">
        <v>26</v>
      </c>
      <c r="I77" s="4" t="s">
        <v>24</v>
      </c>
      <c r="J77" s="4" t="s">
        <v>26</v>
      </c>
      <c r="K77" s="4" t="s">
        <v>27</v>
      </c>
    </row>
    <row r="78" spans="2:11" ht="12" customHeight="1" x14ac:dyDescent="0.2">
      <c r="B78" s="6">
        <v>80</v>
      </c>
      <c r="C78" s="6">
        <f>IF(B78&lt;$C$76,($C$76-B78)*$F$12,0)</f>
        <v>0</v>
      </c>
      <c r="D78" s="6">
        <f>IF(B78&gt;$C$76,(B78-$C$76)*$G$12,0)</f>
        <v>1600</v>
      </c>
      <c r="E78" s="6">
        <f>IF(B78&lt;$E$76,($E$76-B78)*$F$12,0)</f>
        <v>495</v>
      </c>
      <c r="F78" s="6">
        <f>IF(B78&gt;$E$76,(B78-$E$76)*$G$12,0)</f>
        <v>0</v>
      </c>
      <c r="G78" s="6">
        <f>IF(B78&lt;$G$76,($G$76-B78)*$F$12,0)</f>
        <v>4635</v>
      </c>
      <c r="H78" s="6">
        <f>IF(B78&gt;$G$76,(B78-$G$76)*$G$12,0)</f>
        <v>0</v>
      </c>
      <c r="I78" s="6">
        <f>IF(B78&lt;$I$76,($I$76-B78)*$F$12,0)</f>
        <v>0</v>
      </c>
      <c r="J78" s="6">
        <f>IF(B78&gt;$I$76,(B78-$I$76)*$G$12,0)</f>
        <v>128</v>
      </c>
      <c r="K78" s="8">
        <f>(C78+D78)*$C$75+(E78+F78)*$E$75+(G78+H78)*$G$75+(I78+J78)*$I$75</f>
        <v>1714.5</v>
      </c>
    </row>
    <row r="79" spans="2:11" ht="12" customHeight="1" x14ac:dyDescent="0.2">
      <c r="B79" s="6">
        <v>81</v>
      </c>
      <c r="C79" s="6">
        <f t="shared" ref="C79:C98" si="24">IF(B79&lt;$C$76,($C$76-B79)*$F$12,0)</f>
        <v>0</v>
      </c>
      <c r="D79" s="6">
        <f t="shared" ref="D79:D98" si="25">IF(B79&gt;$C$76,(B79-$C$76)*$G$12,0)</f>
        <v>1632</v>
      </c>
      <c r="E79" s="6">
        <f t="shared" ref="E79:E98" si="26">IF(B79&lt;$E$76,($E$76-B79)*$F$12,0)</f>
        <v>450</v>
      </c>
      <c r="F79" s="6">
        <f t="shared" ref="F79:F98" si="27">IF(B79&gt;$E$76,(B79-$E$76)*$G$12,0)</f>
        <v>0</v>
      </c>
      <c r="G79" s="6">
        <f t="shared" ref="G79:G98" si="28">IF(B79&lt;$G$76,($G$76-B79)*$F$12,0)</f>
        <v>4590</v>
      </c>
      <c r="H79" s="6">
        <f t="shared" ref="H79:H98" si="29">IF(B79&gt;$G$76,(B79-$G$76)*$G$12,0)</f>
        <v>0</v>
      </c>
      <c r="I79" s="6">
        <f t="shared" ref="I79:I98" si="30">IF(B79&lt;$I$76,($I$76-B79)*$F$12,0)</f>
        <v>0</v>
      </c>
      <c r="J79" s="6">
        <f t="shared" ref="J79:J98" si="31">IF(B79&gt;$I$76,(B79-$I$76)*$G$12,0)</f>
        <v>160</v>
      </c>
      <c r="K79" s="8">
        <f t="shared" ref="K79:K98" si="32">(C79+D79)*$C$75+(E79+F79)*$E$75+(G79+H79)*$G$75+(I79+J79)*$I$75</f>
        <v>1708</v>
      </c>
    </row>
    <row r="80" spans="2:11" ht="12" customHeight="1" x14ac:dyDescent="0.2">
      <c r="B80" s="6">
        <v>82</v>
      </c>
      <c r="C80" s="6">
        <f t="shared" si="24"/>
        <v>0</v>
      </c>
      <c r="D80" s="6">
        <f t="shared" si="25"/>
        <v>1664</v>
      </c>
      <c r="E80" s="6">
        <f t="shared" si="26"/>
        <v>405</v>
      </c>
      <c r="F80" s="6">
        <f t="shared" si="27"/>
        <v>0</v>
      </c>
      <c r="G80" s="6">
        <f t="shared" si="28"/>
        <v>4545</v>
      </c>
      <c r="H80" s="6">
        <f t="shared" si="29"/>
        <v>0</v>
      </c>
      <c r="I80" s="6">
        <f t="shared" si="30"/>
        <v>0</v>
      </c>
      <c r="J80" s="6">
        <f t="shared" si="31"/>
        <v>192</v>
      </c>
      <c r="K80" s="8">
        <f t="shared" si="32"/>
        <v>1701.5</v>
      </c>
    </row>
    <row r="81" spans="2:11" ht="12" customHeight="1" x14ac:dyDescent="0.2">
      <c r="B81" s="6">
        <v>83</v>
      </c>
      <c r="C81" s="6">
        <f t="shared" si="24"/>
        <v>0</v>
      </c>
      <c r="D81" s="6">
        <f t="shared" si="25"/>
        <v>1696</v>
      </c>
      <c r="E81" s="6">
        <f t="shared" si="26"/>
        <v>360</v>
      </c>
      <c r="F81" s="6">
        <f t="shared" si="27"/>
        <v>0</v>
      </c>
      <c r="G81" s="6">
        <f t="shared" si="28"/>
        <v>4500</v>
      </c>
      <c r="H81" s="6">
        <f t="shared" si="29"/>
        <v>0</v>
      </c>
      <c r="I81" s="6">
        <f t="shared" si="30"/>
        <v>0</v>
      </c>
      <c r="J81" s="6">
        <f t="shared" si="31"/>
        <v>224</v>
      </c>
      <c r="K81" s="8">
        <f t="shared" si="32"/>
        <v>1695</v>
      </c>
    </row>
    <row r="82" spans="2:11" ht="12" customHeight="1" x14ac:dyDescent="0.2">
      <c r="B82" s="6">
        <v>84</v>
      </c>
      <c r="C82" s="6">
        <f t="shared" si="24"/>
        <v>0</v>
      </c>
      <c r="D82" s="6">
        <f t="shared" si="25"/>
        <v>1728</v>
      </c>
      <c r="E82" s="6">
        <f t="shared" si="26"/>
        <v>315</v>
      </c>
      <c r="F82" s="6">
        <f t="shared" si="27"/>
        <v>0</v>
      </c>
      <c r="G82" s="6">
        <f t="shared" si="28"/>
        <v>4455</v>
      </c>
      <c r="H82" s="6">
        <f t="shared" si="29"/>
        <v>0</v>
      </c>
      <c r="I82" s="6">
        <f t="shared" si="30"/>
        <v>0</v>
      </c>
      <c r="J82" s="6">
        <f t="shared" si="31"/>
        <v>256</v>
      </c>
      <c r="K82" s="8">
        <f t="shared" si="32"/>
        <v>1688.5</v>
      </c>
    </row>
    <row r="83" spans="2:11" ht="12" customHeight="1" x14ac:dyDescent="0.2">
      <c r="B83" s="6">
        <v>85</v>
      </c>
      <c r="C83" s="6">
        <f t="shared" si="24"/>
        <v>0</v>
      </c>
      <c r="D83" s="6">
        <f t="shared" si="25"/>
        <v>1760</v>
      </c>
      <c r="E83" s="6">
        <f t="shared" si="26"/>
        <v>270</v>
      </c>
      <c r="F83" s="6">
        <f t="shared" si="27"/>
        <v>0</v>
      </c>
      <c r="G83" s="6">
        <f t="shared" si="28"/>
        <v>4410</v>
      </c>
      <c r="H83" s="6">
        <f t="shared" si="29"/>
        <v>0</v>
      </c>
      <c r="I83" s="6">
        <f t="shared" si="30"/>
        <v>0</v>
      </c>
      <c r="J83" s="6">
        <f t="shared" si="31"/>
        <v>288</v>
      </c>
      <c r="K83" s="8">
        <f t="shared" si="32"/>
        <v>1682</v>
      </c>
    </row>
    <row r="84" spans="2:11" ht="12" customHeight="1" x14ac:dyDescent="0.2">
      <c r="B84" s="6">
        <v>86</v>
      </c>
      <c r="C84" s="6">
        <f t="shared" si="24"/>
        <v>0</v>
      </c>
      <c r="D84" s="6">
        <f t="shared" si="25"/>
        <v>1792</v>
      </c>
      <c r="E84" s="6">
        <f t="shared" si="26"/>
        <v>225</v>
      </c>
      <c r="F84" s="6">
        <f t="shared" si="27"/>
        <v>0</v>
      </c>
      <c r="G84" s="6">
        <f t="shared" si="28"/>
        <v>4365</v>
      </c>
      <c r="H84" s="6">
        <f t="shared" si="29"/>
        <v>0</v>
      </c>
      <c r="I84" s="6">
        <f t="shared" si="30"/>
        <v>0</v>
      </c>
      <c r="J84" s="6">
        <f t="shared" si="31"/>
        <v>320</v>
      </c>
      <c r="K84" s="8">
        <f t="shared" si="32"/>
        <v>1675.5</v>
      </c>
    </row>
    <row r="85" spans="2:11" ht="12" customHeight="1" x14ac:dyDescent="0.2">
      <c r="B85" s="6">
        <v>87</v>
      </c>
      <c r="C85" s="6">
        <f t="shared" si="24"/>
        <v>0</v>
      </c>
      <c r="D85" s="6">
        <f t="shared" si="25"/>
        <v>1824</v>
      </c>
      <c r="E85" s="6">
        <f t="shared" si="26"/>
        <v>180</v>
      </c>
      <c r="F85" s="6">
        <f t="shared" si="27"/>
        <v>0</v>
      </c>
      <c r="G85" s="6">
        <f t="shared" si="28"/>
        <v>4320</v>
      </c>
      <c r="H85" s="6">
        <f t="shared" si="29"/>
        <v>0</v>
      </c>
      <c r="I85" s="6">
        <f t="shared" si="30"/>
        <v>0</v>
      </c>
      <c r="J85" s="6">
        <f t="shared" si="31"/>
        <v>352</v>
      </c>
      <c r="K85" s="8">
        <f t="shared" si="32"/>
        <v>1669</v>
      </c>
    </row>
    <row r="86" spans="2:11" ht="12" customHeight="1" x14ac:dyDescent="0.2">
      <c r="B86" s="6">
        <v>88</v>
      </c>
      <c r="C86" s="6">
        <f t="shared" si="24"/>
        <v>0</v>
      </c>
      <c r="D86" s="6">
        <f t="shared" si="25"/>
        <v>1856</v>
      </c>
      <c r="E86" s="6">
        <f t="shared" si="26"/>
        <v>135</v>
      </c>
      <c r="F86" s="6">
        <f t="shared" si="27"/>
        <v>0</v>
      </c>
      <c r="G86" s="6">
        <f t="shared" si="28"/>
        <v>4275</v>
      </c>
      <c r="H86" s="6">
        <f t="shared" si="29"/>
        <v>0</v>
      </c>
      <c r="I86" s="6">
        <f t="shared" si="30"/>
        <v>0</v>
      </c>
      <c r="J86" s="6">
        <f t="shared" si="31"/>
        <v>384</v>
      </c>
      <c r="K86" s="8">
        <f t="shared" si="32"/>
        <v>1662.5</v>
      </c>
    </row>
    <row r="87" spans="2:11" ht="12" customHeight="1" x14ac:dyDescent="0.2">
      <c r="B87" s="6">
        <v>89</v>
      </c>
      <c r="C87" s="6">
        <f t="shared" si="24"/>
        <v>0</v>
      </c>
      <c r="D87" s="6">
        <f t="shared" si="25"/>
        <v>1888</v>
      </c>
      <c r="E87" s="6">
        <f t="shared" si="26"/>
        <v>90</v>
      </c>
      <c r="F87" s="6">
        <f t="shared" si="27"/>
        <v>0</v>
      </c>
      <c r="G87" s="6">
        <f t="shared" si="28"/>
        <v>4230</v>
      </c>
      <c r="H87" s="6">
        <f t="shared" si="29"/>
        <v>0</v>
      </c>
      <c r="I87" s="6">
        <f t="shared" si="30"/>
        <v>0</v>
      </c>
      <c r="J87" s="6">
        <f t="shared" si="31"/>
        <v>416</v>
      </c>
      <c r="K87" s="8">
        <f t="shared" si="32"/>
        <v>1656</v>
      </c>
    </row>
    <row r="88" spans="2:11" ht="12" customHeight="1" x14ac:dyDescent="0.2">
      <c r="B88" s="6">
        <v>90</v>
      </c>
      <c r="C88" s="6">
        <f t="shared" si="24"/>
        <v>0</v>
      </c>
      <c r="D88" s="6">
        <f t="shared" si="25"/>
        <v>1920</v>
      </c>
      <c r="E88" s="6">
        <f t="shared" si="26"/>
        <v>45</v>
      </c>
      <c r="F88" s="6">
        <f t="shared" si="27"/>
        <v>0</v>
      </c>
      <c r="G88" s="6">
        <f t="shared" si="28"/>
        <v>4185</v>
      </c>
      <c r="H88" s="6">
        <f t="shared" si="29"/>
        <v>0</v>
      </c>
      <c r="I88" s="6">
        <f t="shared" si="30"/>
        <v>0</v>
      </c>
      <c r="J88" s="6">
        <f t="shared" si="31"/>
        <v>448</v>
      </c>
      <c r="K88" s="8">
        <f t="shared" si="32"/>
        <v>1649.5</v>
      </c>
    </row>
    <row r="89" spans="2:11" ht="12" customHeight="1" x14ac:dyDescent="0.2">
      <c r="B89" s="7">
        <v>91</v>
      </c>
      <c r="C89" s="7">
        <f t="shared" si="24"/>
        <v>0</v>
      </c>
      <c r="D89" s="7">
        <f t="shared" si="25"/>
        <v>1952</v>
      </c>
      <c r="E89" s="7">
        <f t="shared" si="26"/>
        <v>0</v>
      </c>
      <c r="F89" s="7">
        <f t="shared" si="27"/>
        <v>0</v>
      </c>
      <c r="G89" s="7">
        <f t="shared" si="28"/>
        <v>4140</v>
      </c>
      <c r="H89" s="7">
        <f t="shared" si="29"/>
        <v>0</v>
      </c>
      <c r="I89" s="7">
        <f t="shared" si="30"/>
        <v>0</v>
      </c>
      <c r="J89" s="7">
        <f t="shared" si="31"/>
        <v>480</v>
      </c>
      <c r="K89" s="12">
        <f t="shared" si="32"/>
        <v>1643</v>
      </c>
    </row>
    <row r="90" spans="2:11" ht="12" customHeight="1" x14ac:dyDescent="0.2">
      <c r="B90" s="6">
        <v>92</v>
      </c>
      <c r="C90" s="6">
        <f t="shared" si="24"/>
        <v>0</v>
      </c>
      <c r="D90" s="6">
        <f t="shared" si="25"/>
        <v>1984</v>
      </c>
      <c r="E90" s="6">
        <f t="shared" si="26"/>
        <v>0</v>
      </c>
      <c r="F90" s="6">
        <f t="shared" si="27"/>
        <v>32</v>
      </c>
      <c r="G90" s="6">
        <f t="shared" si="28"/>
        <v>4095</v>
      </c>
      <c r="H90" s="6">
        <f t="shared" si="29"/>
        <v>0</v>
      </c>
      <c r="I90" s="6">
        <f t="shared" si="30"/>
        <v>0</v>
      </c>
      <c r="J90" s="6">
        <f t="shared" si="31"/>
        <v>512</v>
      </c>
      <c r="K90" s="8">
        <f t="shared" si="32"/>
        <v>1655.75</v>
      </c>
    </row>
    <row r="91" spans="2:11" ht="12" customHeight="1" x14ac:dyDescent="0.2">
      <c r="B91" s="6">
        <v>93</v>
      </c>
      <c r="C91" s="6">
        <f t="shared" si="24"/>
        <v>0</v>
      </c>
      <c r="D91" s="6">
        <f t="shared" si="25"/>
        <v>2016</v>
      </c>
      <c r="E91" s="6">
        <f t="shared" si="26"/>
        <v>0</v>
      </c>
      <c r="F91" s="6">
        <f t="shared" si="27"/>
        <v>64</v>
      </c>
      <c r="G91" s="6">
        <f t="shared" si="28"/>
        <v>4050</v>
      </c>
      <c r="H91" s="6">
        <f t="shared" si="29"/>
        <v>0</v>
      </c>
      <c r="I91" s="6">
        <f t="shared" si="30"/>
        <v>0</v>
      </c>
      <c r="J91" s="6">
        <f t="shared" si="31"/>
        <v>544</v>
      </c>
      <c r="K91" s="8">
        <f t="shared" si="32"/>
        <v>1668.5</v>
      </c>
    </row>
    <row r="92" spans="2:11" ht="12" customHeight="1" x14ac:dyDescent="0.2">
      <c r="B92" s="6">
        <v>94</v>
      </c>
      <c r="C92" s="6">
        <f t="shared" si="24"/>
        <v>0</v>
      </c>
      <c r="D92" s="6">
        <f t="shared" si="25"/>
        <v>2048</v>
      </c>
      <c r="E92" s="6">
        <f t="shared" si="26"/>
        <v>0</v>
      </c>
      <c r="F92" s="6">
        <f t="shared" si="27"/>
        <v>96</v>
      </c>
      <c r="G92" s="6">
        <f t="shared" si="28"/>
        <v>4005</v>
      </c>
      <c r="H92" s="6">
        <f t="shared" si="29"/>
        <v>0</v>
      </c>
      <c r="I92" s="6">
        <f t="shared" si="30"/>
        <v>0</v>
      </c>
      <c r="J92" s="6">
        <f t="shared" si="31"/>
        <v>576</v>
      </c>
      <c r="K92" s="8">
        <f t="shared" si="32"/>
        <v>1681.25</v>
      </c>
    </row>
    <row r="93" spans="2:11" ht="12" customHeight="1" x14ac:dyDescent="0.2">
      <c r="B93" s="6">
        <v>95</v>
      </c>
      <c r="C93" s="6">
        <f t="shared" si="24"/>
        <v>0</v>
      </c>
      <c r="D93" s="6">
        <f t="shared" si="25"/>
        <v>2080</v>
      </c>
      <c r="E93" s="6">
        <f t="shared" si="26"/>
        <v>0</v>
      </c>
      <c r="F93" s="6">
        <f t="shared" si="27"/>
        <v>128</v>
      </c>
      <c r="G93" s="6">
        <f t="shared" si="28"/>
        <v>3960</v>
      </c>
      <c r="H93" s="6">
        <f t="shared" si="29"/>
        <v>0</v>
      </c>
      <c r="I93" s="6">
        <f t="shared" si="30"/>
        <v>0</v>
      </c>
      <c r="J93" s="6">
        <f t="shared" si="31"/>
        <v>608</v>
      </c>
      <c r="K93" s="8">
        <f t="shared" si="32"/>
        <v>1694</v>
      </c>
    </row>
    <row r="94" spans="2:11" ht="12" customHeight="1" x14ac:dyDescent="0.2">
      <c r="B94" s="6">
        <v>96</v>
      </c>
      <c r="C94" s="6">
        <f t="shared" si="24"/>
        <v>0</v>
      </c>
      <c r="D94" s="6">
        <f t="shared" si="25"/>
        <v>2112</v>
      </c>
      <c r="E94" s="6">
        <f t="shared" si="26"/>
        <v>0</v>
      </c>
      <c r="F94" s="6">
        <f t="shared" si="27"/>
        <v>160</v>
      </c>
      <c r="G94" s="6">
        <f t="shared" si="28"/>
        <v>3915</v>
      </c>
      <c r="H94" s="6">
        <f t="shared" si="29"/>
        <v>0</v>
      </c>
      <c r="I94" s="6">
        <f t="shared" si="30"/>
        <v>0</v>
      </c>
      <c r="J94" s="6">
        <f t="shared" si="31"/>
        <v>640</v>
      </c>
      <c r="K94" s="8">
        <f t="shared" si="32"/>
        <v>1706.75</v>
      </c>
    </row>
    <row r="95" spans="2:11" ht="12" customHeight="1" x14ac:dyDescent="0.2">
      <c r="B95" s="6">
        <v>97</v>
      </c>
      <c r="C95" s="6">
        <f t="shared" si="24"/>
        <v>0</v>
      </c>
      <c r="D95" s="6">
        <f t="shared" si="25"/>
        <v>2144</v>
      </c>
      <c r="E95" s="6">
        <f t="shared" si="26"/>
        <v>0</v>
      </c>
      <c r="F95" s="6">
        <f t="shared" si="27"/>
        <v>192</v>
      </c>
      <c r="G95" s="6">
        <f t="shared" si="28"/>
        <v>3870</v>
      </c>
      <c r="H95" s="6">
        <f t="shared" si="29"/>
        <v>0</v>
      </c>
      <c r="I95" s="6">
        <f t="shared" si="30"/>
        <v>0</v>
      </c>
      <c r="J95" s="6">
        <f t="shared" si="31"/>
        <v>672</v>
      </c>
      <c r="K95" s="8">
        <f t="shared" si="32"/>
        <v>1719.5</v>
      </c>
    </row>
    <row r="96" spans="2:11" ht="12" customHeight="1" x14ac:dyDescent="0.2">
      <c r="B96" s="6">
        <v>98</v>
      </c>
      <c r="C96" s="6">
        <f t="shared" si="24"/>
        <v>0</v>
      </c>
      <c r="D96" s="6">
        <f t="shared" si="25"/>
        <v>2176</v>
      </c>
      <c r="E96" s="6">
        <f t="shared" si="26"/>
        <v>0</v>
      </c>
      <c r="F96" s="6">
        <f t="shared" si="27"/>
        <v>224</v>
      </c>
      <c r="G96" s="6">
        <f t="shared" si="28"/>
        <v>3825</v>
      </c>
      <c r="H96" s="6">
        <f t="shared" si="29"/>
        <v>0</v>
      </c>
      <c r="I96" s="6">
        <f t="shared" si="30"/>
        <v>0</v>
      </c>
      <c r="J96" s="6">
        <f t="shared" si="31"/>
        <v>704</v>
      </c>
      <c r="K96" s="8">
        <f t="shared" si="32"/>
        <v>1732.25</v>
      </c>
    </row>
    <row r="97" spans="2:11" ht="12" customHeight="1" x14ac:dyDescent="0.2">
      <c r="B97" s="6">
        <v>99</v>
      </c>
      <c r="C97" s="6">
        <f t="shared" si="24"/>
        <v>0</v>
      </c>
      <c r="D97" s="6">
        <f t="shared" si="25"/>
        <v>2208</v>
      </c>
      <c r="E97" s="6">
        <f t="shared" si="26"/>
        <v>0</v>
      </c>
      <c r="F97" s="6">
        <f t="shared" si="27"/>
        <v>256</v>
      </c>
      <c r="G97" s="6">
        <f t="shared" si="28"/>
        <v>3780</v>
      </c>
      <c r="H97" s="6">
        <f t="shared" si="29"/>
        <v>0</v>
      </c>
      <c r="I97" s="6">
        <f t="shared" si="30"/>
        <v>0</v>
      </c>
      <c r="J97" s="6">
        <f t="shared" si="31"/>
        <v>736</v>
      </c>
      <c r="K97" s="8">
        <f t="shared" si="32"/>
        <v>1745</v>
      </c>
    </row>
    <row r="98" spans="2:11" ht="12" customHeight="1" x14ac:dyDescent="0.2">
      <c r="B98" s="6">
        <v>100</v>
      </c>
      <c r="C98" s="6">
        <f t="shared" si="24"/>
        <v>0</v>
      </c>
      <c r="D98" s="6">
        <f t="shared" si="25"/>
        <v>2240</v>
      </c>
      <c r="E98" s="6">
        <f t="shared" si="26"/>
        <v>0</v>
      </c>
      <c r="F98" s="6">
        <f t="shared" si="27"/>
        <v>288</v>
      </c>
      <c r="G98" s="6">
        <f t="shared" si="28"/>
        <v>3735</v>
      </c>
      <c r="H98" s="6">
        <f t="shared" si="29"/>
        <v>0</v>
      </c>
      <c r="I98" s="6">
        <f t="shared" si="30"/>
        <v>0</v>
      </c>
      <c r="J98" s="6">
        <f t="shared" si="31"/>
        <v>768</v>
      </c>
      <c r="K98" s="8">
        <f t="shared" si="32"/>
        <v>1757.75</v>
      </c>
    </row>
  </sheetData>
  <mergeCells count="24">
    <mergeCell ref="C76:D76"/>
    <mergeCell ref="E76:F76"/>
    <mergeCell ref="G76:H76"/>
    <mergeCell ref="I76:J76"/>
    <mergeCell ref="C49:D49"/>
    <mergeCell ref="E49:F49"/>
    <mergeCell ref="G49:H49"/>
    <mergeCell ref="C50:D50"/>
    <mergeCell ref="E50:F50"/>
    <mergeCell ref="G50:H50"/>
    <mergeCell ref="I23:J23"/>
    <mergeCell ref="I24:J24"/>
    <mergeCell ref="I49:J49"/>
    <mergeCell ref="I50:J50"/>
    <mergeCell ref="C75:D75"/>
    <mergeCell ref="E75:F75"/>
    <mergeCell ref="G75:H75"/>
    <mergeCell ref="I75:J75"/>
    <mergeCell ref="C23:D23"/>
    <mergeCell ref="E23:F23"/>
    <mergeCell ref="G23:H23"/>
    <mergeCell ref="C24:D24"/>
    <mergeCell ref="E24:F24"/>
    <mergeCell ref="G24:H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93"/>
  <sheetViews>
    <sheetView workbookViewId="0">
      <selection activeCell="F18" sqref="F18:K22"/>
    </sheetView>
  </sheetViews>
  <sheetFormatPr defaultColWidth="7.28515625" defaultRowHeight="12" customHeight="1" x14ac:dyDescent="0.2"/>
  <cols>
    <col min="1" max="1" width="7.28515625" style="1"/>
    <col min="2" max="2" width="13.7109375" style="1" bestFit="1" customWidth="1"/>
    <col min="3" max="3" width="20.42578125" style="1" bestFit="1" customWidth="1"/>
    <col min="4" max="4" width="13.5703125" style="1" bestFit="1" customWidth="1"/>
    <col min="5" max="5" width="16.42578125" style="1" bestFit="1" customWidth="1"/>
    <col min="6" max="6" width="22.140625" style="1" bestFit="1" customWidth="1"/>
    <col min="7" max="7" width="21" style="1" bestFit="1" customWidth="1"/>
    <col min="8" max="8" width="25.28515625" style="1" bestFit="1" customWidth="1"/>
    <col min="9" max="9" width="12.7109375" style="1" bestFit="1" customWidth="1"/>
    <col min="10" max="10" width="12.28515625" style="1" bestFit="1" customWidth="1"/>
    <col min="11" max="11" width="10.5703125" style="1" bestFit="1" customWidth="1"/>
    <col min="12" max="13" width="7.28515625" style="1"/>
    <col min="14" max="14" width="9.28515625" style="1" customWidth="1"/>
    <col min="15" max="15" width="7.28515625" style="1"/>
    <col min="16" max="16" width="11.7109375" style="1" customWidth="1"/>
    <col min="17" max="17" width="7.28515625" style="1"/>
    <col min="18" max="18" width="9.28515625" style="1" customWidth="1"/>
    <col min="19" max="19" width="7.28515625" style="1"/>
    <col min="20" max="20" width="10.85546875" style="1" customWidth="1"/>
    <col min="21" max="21" width="16.28515625" style="1" customWidth="1"/>
    <col min="22" max="16384" width="7.28515625" style="1"/>
  </cols>
  <sheetData>
    <row r="3" spans="2:10" ht="18.75" x14ac:dyDescent="0.3">
      <c r="B3" s="11" t="s">
        <v>33</v>
      </c>
    </row>
    <row r="4" spans="2:10" ht="12" customHeight="1" x14ac:dyDescent="0.2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9</v>
      </c>
      <c r="H4" s="4" t="s">
        <v>10</v>
      </c>
      <c r="I4" s="4" t="s">
        <v>11</v>
      </c>
      <c r="J4" s="4" t="s">
        <v>12</v>
      </c>
    </row>
    <row r="5" spans="2:10" ht="12" customHeight="1" x14ac:dyDescent="0.2">
      <c r="B5" s="5" t="s">
        <v>6</v>
      </c>
      <c r="C5" s="6">
        <v>89</v>
      </c>
      <c r="D5" s="6">
        <v>86</v>
      </c>
      <c r="E5" s="6">
        <v>102</v>
      </c>
      <c r="F5" s="6">
        <v>102</v>
      </c>
      <c r="G5" s="9">
        <f>AVERAGE(C5:F5)</f>
        <v>94.75</v>
      </c>
      <c r="H5" s="9">
        <f>_xlfn.STDEV.P(C5:F5)</f>
        <v>7.3271754448764224</v>
      </c>
      <c r="I5" s="6">
        <v>85</v>
      </c>
      <c r="J5" s="6">
        <v>-10</v>
      </c>
    </row>
    <row r="6" spans="2:10" ht="12" customHeight="1" x14ac:dyDescent="0.2">
      <c r="B6" s="5" t="s">
        <v>7</v>
      </c>
      <c r="C6" s="6">
        <v>51</v>
      </c>
      <c r="D6" s="6">
        <v>100</v>
      </c>
      <c r="E6" s="6">
        <v>152</v>
      </c>
      <c r="F6" s="6">
        <v>39</v>
      </c>
      <c r="G6" s="9">
        <f t="shared" ref="G6:G7" si="0">AVERAGE(C6:F6)</f>
        <v>85.5</v>
      </c>
      <c r="H6" s="9">
        <f t="shared" ref="H6:H7" si="1">_xlfn.STDEV.P(C6:F6)</f>
        <v>44.679413604030209</v>
      </c>
      <c r="I6" s="6">
        <v>132</v>
      </c>
      <c r="J6" s="6">
        <v>47</v>
      </c>
    </row>
    <row r="7" spans="2:10" ht="12" customHeight="1" x14ac:dyDescent="0.2">
      <c r="B7" s="5" t="s">
        <v>8</v>
      </c>
      <c r="C7" s="6">
        <v>30</v>
      </c>
      <c r="D7" s="6">
        <v>91</v>
      </c>
      <c r="E7" s="6">
        <v>183</v>
      </c>
      <c r="F7" s="6">
        <v>76</v>
      </c>
      <c r="G7" s="9">
        <f t="shared" si="0"/>
        <v>95</v>
      </c>
      <c r="H7" s="9">
        <f t="shared" si="1"/>
        <v>55.556277773083394</v>
      </c>
      <c r="I7" s="6">
        <v>29</v>
      </c>
      <c r="J7" s="6">
        <v>-66</v>
      </c>
    </row>
    <row r="8" spans="2:10" ht="12" customHeight="1" x14ac:dyDescent="0.2">
      <c r="B8" s="2"/>
      <c r="C8" s="3"/>
      <c r="D8" s="3"/>
      <c r="E8" s="3"/>
      <c r="F8" s="3"/>
      <c r="G8" s="3"/>
      <c r="H8" s="3"/>
      <c r="I8" s="3"/>
      <c r="J8" s="3"/>
    </row>
    <row r="9" spans="2:10" ht="12" customHeight="1" x14ac:dyDescent="0.2">
      <c r="B9" s="2"/>
      <c r="C9" s="3"/>
      <c r="D9" s="3"/>
      <c r="E9" s="3"/>
      <c r="F9" s="3"/>
      <c r="G9" s="3"/>
      <c r="H9" s="3"/>
      <c r="I9" s="3"/>
      <c r="J9" s="3"/>
    </row>
    <row r="10" spans="2:10" ht="18.75" x14ac:dyDescent="0.3">
      <c r="B10" s="11" t="s">
        <v>34</v>
      </c>
    </row>
    <row r="11" spans="2:10" ht="12" customHeight="1" x14ac:dyDescent="0.2">
      <c r="B11" s="4" t="s">
        <v>1</v>
      </c>
      <c r="C11" s="4" t="s">
        <v>13</v>
      </c>
      <c r="D11" s="4" t="s">
        <v>14</v>
      </c>
      <c r="E11" s="4" t="s">
        <v>15</v>
      </c>
      <c r="F11" s="4" t="s">
        <v>16</v>
      </c>
      <c r="G11" s="4" t="s">
        <v>17</v>
      </c>
    </row>
    <row r="12" spans="2:10" ht="12" customHeight="1" x14ac:dyDescent="0.2">
      <c r="B12" s="5" t="s">
        <v>6</v>
      </c>
      <c r="C12" s="6">
        <v>40</v>
      </c>
      <c r="D12" s="6">
        <v>60</v>
      </c>
      <c r="E12" s="6">
        <v>18</v>
      </c>
      <c r="F12" s="6">
        <f>D12-C12</f>
        <v>20</v>
      </c>
      <c r="G12" s="6">
        <f>C12-E12</f>
        <v>22</v>
      </c>
    </row>
    <row r="13" spans="2:10" ht="12" customHeight="1" x14ac:dyDescent="0.2">
      <c r="B13" s="5" t="s">
        <v>7</v>
      </c>
      <c r="C13" s="6">
        <v>77</v>
      </c>
      <c r="D13" s="6">
        <v>160</v>
      </c>
      <c r="E13" s="6">
        <v>48</v>
      </c>
      <c r="F13" s="6">
        <f t="shared" ref="F13:F14" si="2">D13-C13</f>
        <v>83</v>
      </c>
      <c r="G13" s="6">
        <f t="shared" ref="G13:G14" si="3">C13-E13</f>
        <v>29</v>
      </c>
    </row>
    <row r="14" spans="2:10" ht="12" customHeight="1" x14ac:dyDescent="0.2">
      <c r="B14" s="5" t="s">
        <v>8</v>
      </c>
      <c r="C14" s="6">
        <v>65</v>
      </c>
      <c r="D14" s="6">
        <v>110</v>
      </c>
      <c r="E14" s="6">
        <v>33</v>
      </c>
      <c r="F14" s="6">
        <f t="shared" si="2"/>
        <v>45</v>
      </c>
      <c r="G14" s="6">
        <f t="shared" si="3"/>
        <v>32</v>
      </c>
    </row>
    <row r="15" spans="2:10" ht="12" customHeight="1" x14ac:dyDescent="0.2">
      <c r="B15" s="2"/>
      <c r="C15" s="3"/>
      <c r="D15" s="3"/>
      <c r="E15" s="3"/>
      <c r="F15" s="3"/>
      <c r="G15" s="3"/>
    </row>
    <row r="16" spans="2:10" ht="12" customHeight="1" x14ac:dyDescent="0.2">
      <c r="B16" s="2"/>
      <c r="C16" s="3"/>
      <c r="D16" s="3"/>
      <c r="E16" s="3"/>
      <c r="F16" s="3"/>
      <c r="G16" s="3"/>
    </row>
    <row r="17" spans="2:11" ht="18.75" x14ac:dyDescent="0.3">
      <c r="B17" s="11" t="s">
        <v>38</v>
      </c>
    </row>
    <row r="18" spans="2:11" ht="12" customHeight="1" x14ac:dyDescent="0.2">
      <c r="B18" s="4" t="s">
        <v>1</v>
      </c>
      <c r="C18" s="4" t="s">
        <v>18</v>
      </c>
      <c r="D18" s="4" t="s">
        <v>11</v>
      </c>
      <c r="E18" s="4" t="s">
        <v>19</v>
      </c>
      <c r="F18" s="4" t="s">
        <v>20</v>
      </c>
      <c r="G18" s="4" t="s">
        <v>21</v>
      </c>
      <c r="H18" s="4" t="s">
        <v>25</v>
      </c>
      <c r="I18" s="4" t="s">
        <v>22</v>
      </c>
      <c r="J18" s="4" t="s">
        <v>23</v>
      </c>
      <c r="K18" s="4" t="s">
        <v>24</v>
      </c>
    </row>
    <row r="19" spans="2:11" ht="12" customHeight="1" x14ac:dyDescent="0.2">
      <c r="B19" s="5" t="s">
        <v>6</v>
      </c>
      <c r="C19" s="6">
        <f>B53</f>
        <v>94</v>
      </c>
      <c r="D19" s="6">
        <v>85</v>
      </c>
      <c r="E19" s="6">
        <v>85</v>
      </c>
      <c r="F19" s="6">
        <f>E19*D12-E19*C12</f>
        <v>1700</v>
      </c>
      <c r="G19" s="6">
        <f>C19-E19</f>
        <v>9</v>
      </c>
      <c r="H19" s="6">
        <f>G19*G12</f>
        <v>198</v>
      </c>
      <c r="I19" s="6">
        <f>F19-H19</f>
        <v>1502</v>
      </c>
      <c r="J19" s="6">
        <f>D19-E19</f>
        <v>0</v>
      </c>
      <c r="K19" s="6">
        <f>J19*F12</f>
        <v>0</v>
      </c>
    </row>
    <row r="20" spans="2:11" ht="12" customHeight="1" x14ac:dyDescent="0.2">
      <c r="B20" s="5" t="s">
        <v>7</v>
      </c>
      <c r="C20" s="6">
        <f>B115</f>
        <v>109</v>
      </c>
      <c r="D20" s="6">
        <v>132</v>
      </c>
      <c r="E20" s="6">
        <v>109</v>
      </c>
      <c r="F20" s="6">
        <f>E20*D13-E20*C13</f>
        <v>9047</v>
      </c>
      <c r="G20" s="6">
        <f t="shared" ref="G20:G21" si="4">C20-E20</f>
        <v>0</v>
      </c>
      <c r="H20" s="6">
        <f>G20*G13</f>
        <v>0</v>
      </c>
      <c r="I20" s="6">
        <f t="shared" ref="I20:I21" si="5">F20-H20</f>
        <v>9047</v>
      </c>
      <c r="J20" s="6">
        <f t="shared" ref="J20:J21" si="6">D20-E20</f>
        <v>23</v>
      </c>
      <c r="K20" s="6">
        <f>J20*F13</f>
        <v>1909</v>
      </c>
    </row>
    <row r="21" spans="2:11" ht="12" customHeight="1" x14ac:dyDescent="0.2">
      <c r="B21" s="5" t="s">
        <v>8</v>
      </c>
      <c r="C21" s="6">
        <f>B158</f>
        <v>96</v>
      </c>
      <c r="D21" s="6">
        <v>29</v>
      </c>
      <c r="E21" s="6">
        <v>29</v>
      </c>
      <c r="F21" s="6">
        <f>E21*D14-E21*C14</f>
        <v>1305</v>
      </c>
      <c r="G21" s="6">
        <f t="shared" si="4"/>
        <v>67</v>
      </c>
      <c r="H21" s="6">
        <f>G21*G14</f>
        <v>2144</v>
      </c>
      <c r="I21" s="6">
        <f t="shared" si="5"/>
        <v>-839</v>
      </c>
      <c r="J21" s="6">
        <f t="shared" si="6"/>
        <v>0</v>
      </c>
      <c r="K21" s="6">
        <f>J21*F14</f>
        <v>0</v>
      </c>
    </row>
    <row r="22" spans="2:11" ht="12" customHeight="1" x14ac:dyDescent="0.2">
      <c r="B22" s="5" t="s">
        <v>0</v>
      </c>
      <c r="C22" s="6">
        <f>SUM(C19:C21)</f>
        <v>299</v>
      </c>
      <c r="D22" s="6">
        <f t="shared" ref="D22:K22" si="7">SUM(D19:D21)</f>
        <v>246</v>
      </c>
      <c r="E22" s="6">
        <f t="shared" si="7"/>
        <v>223</v>
      </c>
      <c r="F22" s="6">
        <f t="shared" si="7"/>
        <v>12052</v>
      </c>
      <c r="G22" s="6">
        <f t="shared" si="7"/>
        <v>76</v>
      </c>
      <c r="H22" s="6">
        <f t="shared" si="7"/>
        <v>2342</v>
      </c>
      <c r="I22" s="6">
        <f t="shared" si="7"/>
        <v>9710</v>
      </c>
      <c r="J22" s="6">
        <f t="shared" si="7"/>
        <v>23</v>
      </c>
      <c r="K22" s="6">
        <f t="shared" si="7"/>
        <v>1909</v>
      </c>
    </row>
    <row r="23" spans="2:11" ht="12" customHeight="1" x14ac:dyDescent="0.2">
      <c r="B23" s="2"/>
      <c r="C23" s="3"/>
      <c r="D23" s="3"/>
      <c r="E23" s="3"/>
      <c r="F23" s="3"/>
      <c r="G23" s="3"/>
      <c r="H23" s="3"/>
      <c r="I23" s="3"/>
      <c r="J23" s="3"/>
      <c r="K23" s="3"/>
    </row>
    <row r="24" spans="2:11" ht="12" customHeight="1" x14ac:dyDescent="0.2">
      <c r="B24" s="2"/>
      <c r="C24" s="3"/>
      <c r="D24" s="3"/>
      <c r="E24" s="3"/>
      <c r="F24" s="3"/>
      <c r="G24" s="3"/>
      <c r="H24" s="3"/>
      <c r="I24" s="3"/>
      <c r="J24" s="3"/>
      <c r="K24" s="3"/>
    </row>
    <row r="25" spans="2:11" ht="12" customHeight="1" x14ac:dyDescent="0.2">
      <c r="B25" s="2"/>
      <c r="C25" s="3"/>
      <c r="D25" s="3"/>
      <c r="E25" s="3"/>
      <c r="F25" s="3"/>
      <c r="G25" s="3"/>
      <c r="H25" s="3"/>
      <c r="I25" s="3"/>
      <c r="J25" s="3"/>
      <c r="K25" s="3"/>
    </row>
    <row r="26" spans="2:11" ht="12" customHeight="1" x14ac:dyDescent="0.2">
      <c r="B26" s="4" t="s">
        <v>31</v>
      </c>
      <c r="C26" s="6">
        <f>(G5/H5)^2</f>
        <v>167.21885913853319</v>
      </c>
      <c r="D26" s="3"/>
      <c r="E26" s="3"/>
      <c r="F26" s="4" t="s">
        <v>39</v>
      </c>
      <c r="G26" s="3"/>
      <c r="H26" s="3"/>
      <c r="I26" s="3"/>
      <c r="J26" s="3"/>
      <c r="K26" s="3"/>
    </row>
    <row r="27" spans="2:11" ht="12" customHeight="1" x14ac:dyDescent="0.2">
      <c r="B27" s="4" t="s">
        <v>32</v>
      </c>
      <c r="C27" s="6">
        <f>H5^2/G5</f>
        <v>0.56662269129287601</v>
      </c>
      <c r="D27" s="3"/>
      <c r="E27" s="3"/>
      <c r="F27" s="10">
        <f>(C12-E12)/(D12-E12)</f>
        <v>0.52380952380952384</v>
      </c>
      <c r="H27" s="3"/>
      <c r="I27" s="3"/>
      <c r="J27" s="3"/>
      <c r="K27" s="3"/>
    </row>
    <row r="28" spans="2:11" ht="12" customHeight="1" x14ac:dyDescent="0.2">
      <c r="B28" s="4" t="s">
        <v>18</v>
      </c>
      <c r="C28" s="4" t="s">
        <v>30</v>
      </c>
      <c r="D28" s="4" t="s">
        <v>28</v>
      </c>
      <c r="E28" s="4" t="s">
        <v>40</v>
      </c>
      <c r="F28" s="4" t="s">
        <v>41</v>
      </c>
      <c r="G28" s="4" t="s">
        <v>42</v>
      </c>
    </row>
    <row r="29" spans="2:11" ht="12" customHeight="1" x14ac:dyDescent="0.2">
      <c r="B29" s="6">
        <v>70</v>
      </c>
      <c r="C29" s="10">
        <f>GAMMADIST(B29,$C$26,$C$27,TRUE)</f>
        <v>1.0756323039402528E-4</v>
      </c>
      <c r="D29" s="10">
        <f>GAMMADIST(B29,$C$26,$C$27,FALSE)</f>
        <v>7.0962324913960729E-5</v>
      </c>
      <c r="E29" s="10">
        <f>1-C29</f>
        <v>0.99989243676960593</v>
      </c>
      <c r="F29" s="10">
        <f>E29-$F$27</f>
        <v>0.47608291296008209</v>
      </c>
      <c r="G29" s="10">
        <f>$F$12*E29-$G$12*C29</f>
        <v>19.995482344323449</v>
      </c>
    </row>
    <row r="30" spans="2:11" ht="12" customHeight="1" x14ac:dyDescent="0.2">
      <c r="B30" s="6">
        <v>71</v>
      </c>
      <c r="C30" s="10">
        <f t="shared" ref="C30:C80" si="8">GAMMADIST(B30,$C$26,$C$27,TRUE)</f>
        <v>2.0468643959737224E-4</v>
      </c>
      <c r="D30" s="10">
        <f t="shared" ref="D30:D80" si="9">GAMMADIST(B30,$C$26,$C$27,FALSE)</f>
        <v>1.2838840793977154E-4</v>
      </c>
      <c r="E30" s="10">
        <f t="shared" ref="E30:E80" si="10">1-C30</f>
        <v>0.99979531356040263</v>
      </c>
      <c r="F30" s="10">
        <f t="shared" ref="F30:F80" si="11">E30-$F$27</f>
        <v>0.4759857897508788</v>
      </c>
      <c r="G30" s="10">
        <f t="shared" ref="G30:G80" si="12">$F$12*E30-$G$12*C30</f>
        <v>19.991403169536913</v>
      </c>
    </row>
    <row r="31" spans="2:11" ht="12" customHeight="1" x14ac:dyDescent="0.2">
      <c r="B31" s="6">
        <v>72</v>
      </c>
      <c r="C31" s="10">
        <f t="shared" si="8"/>
        <v>3.7724772798025511E-4</v>
      </c>
      <c r="D31" s="10">
        <f t="shared" si="9"/>
        <v>2.2475129841824918E-4</v>
      </c>
      <c r="E31" s="10">
        <f t="shared" si="10"/>
        <v>0.9996227522720198</v>
      </c>
      <c r="F31" s="10">
        <f t="shared" si="11"/>
        <v>0.47581322846249596</v>
      </c>
      <c r="G31" s="10">
        <f t="shared" si="12"/>
        <v>19.984155595424827</v>
      </c>
    </row>
    <row r="32" spans="2:11" ht="12" customHeight="1" x14ac:dyDescent="0.2">
      <c r="B32" s="6">
        <v>73</v>
      </c>
      <c r="C32" s="10">
        <f t="shared" si="8"/>
        <v>6.7407035051387371E-4</v>
      </c>
      <c r="D32" s="10">
        <f t="shared" si="9"/>
        <v>3.8102381455111143E-4</v>
      </c>
      <c r="E32" s="10">
        <f t="shared" si="10"/>
        <v>0.99932592964948608</v>
      </c>
      <c r="F32" s="10">
        <f t="shared" si="11"/>
        <v>0.47551640583996224</v>
      </c>
      <c r="G32" s="10">
        <f t="shared" si="12"/>
        <v>19.971689045278417</v>
      </c>
    </row>
    <row r="33" spans="2:7" ht="12" customHeight="1" x14ac:dyDescent="0.2">
      <c r="B33" s="6">
        <v>74</v>
      </c>
      <c r="C33" s="10">
        <f t="shared" si="8"/>
        <v>1.1687990921401435E-3</v>
      </c>
      <c r="D33" s="10">
        <f t="shared" si="9"/>
        <v>6.2611558873211938E-4</v>
      </c>
      <c r="E33" s="10">
        <f t="shared" si="10"/>
        <v>0.99883120090785982</v>
      </c>
      <c r="F33" s="10">
        <f t="shared" si="11"/>
        <v>0.47502167709833598</v>
      </c>
      <c r="G33" s="10">
        <f t="shared" si="12"/>
        <v>19.950910438130112</v>
      </c>
    </row>
    <row r="34" spans="2:7" ht="12" customHeight="1" x14ac:dyDescent="0.2">
      <c r="B34" s="6">
        <v>75</v>
      </c>
      <c r="C34" s="18">
        <f t="shared" si="8"/>
        <v>1.9684890324659994E-3</v>
      </c>
      <c r="D34" s="10">
        <f t="shared" si="9"/>
        <v>9.9809781834437131E-4</v>
      </c>
      <c r="E34" s="10">
        <f t="shared" si="10"/>
        <v>0.99803151096753395</v>
      </c>
      <c r="F34" s="10">
        <f t="shared" si="11"/>
        <v>0.47422198715801012</v>
      </c>
      <c r="G34" s="10">
        <f t="shared" si="12"/>
        <v>19.917323460636428</v>
      </c>
    </row>
    <row r="35" spans="2:7" ht="12" customHeight="1" x14ac:dyDescent="0.2">
      <c r="B35" s="6">
        <v>76</v>
      </c>
      <c r="C35" s="10">
        <f t="shared" si="8"/>
        <v>3.2231133243333771E-3</v>
      </c>
      <c r="D35" s="10">
        <f t="shared" si="9"/>
        <v>1.5447462321242131E-3</v>
      </c>
      <c r="E35" s="10">
        <f t="shared" si="10"/>
        <v>0.99677688667566666</v>
      </c>
      <c r="F35" s="10">
        <f t="shared" si="11"/>
        <v>0.47296736286614283</v>
      </c>
      <c r="G35" s="10">
        <f t="shared" si="12"/>
        <v>19.864629240377997</v>
      </c>
    </row>
    <row r="36" spans="2:7" ht="12" customHeight="1" x14ac:dyDescent="0.2">
      <c r="B36" s="6">
        <v>77</v>
      </c>
      <c r="C36" s="10">
        <f t="shared" si="8"/>
        <v>5.1350904679816241E-3</v>
      </c>
      <c r="D36" s="10">
        <f t="shared" si="9"/>
        <v>2.3229624517901869E-3</v>
      </c>
      <c r="E36" s="10">
        <f t="shared" si="10"/>
        <v>0.99486490953201834</v>
      </c>
      <c r="F36" s="10">
        <f t="shared" si="11"/>
        <v>0.4710553857224945</v>
      </c>
      <c r="G36" s="10">
        <f t="shared" si="12"/>
        <v>19.784326200344772</v>
      </c>
    </row>
    <row r="37" spans="2:7" ht="12" customHeight="1" x14ac:dyDescent="0.2">
      <c r="B37" s="6">
        <v>78</v>
      </c>
      <c r="C37" s="10">
        <f t="shared" si="8"/>
        <v>7.9674924647351146E-3</v>
      </c>
      <c r="D37" s="10">
        <f t="shared" si="9"/>
        <v>3.3966500968643783E-3</v>
      </c>
      <c r="E37" s="10">
        <f t="shared" si="10"/>
        <v>0.99203250753526484</v>
      </c>
      <c r="F37" s="10">
        <f t="shared" si="11"/>
        <v>0.468222983725741</v>
      </c>
      <c r="G37" s="10">
        <f t="shared" si="12"/>
        <v>19.665365316481125</v>
      </c>
    </row>
    <row r="38" spans="2:7" ht="12" customHeight="1" x14ac:dyDescent="0.2">
      <c r="B38" s="6">
        <v>79</v>
      </c>
      <c r="C38" s="10">
        <f t="shared" si="8"/>
        <v>1.2049220478851867E-2</v>
      </c>
      <c r="D38" s="10">
        <f t="shared" si="9"/>
        <v>4.8327379530789119E-3</v>
      </c>
      <c r="E38" s="10">
        <f t="shared" si="10"/>
        <v>0.98795077952114818</v>
      </c>
      <c r="F38" s="10">
        <f t="shared" si="11"/>
        <v>0.46414125571162435</v>
      </c>
      <c r="G38" s="10">
        <f t="shared" si="12"/>
        <v>19.493932739888219</v>
      </c>
    </row>
    <row r="39" spans="2:7" ht="12" customHeight="1" x14ac:dyDescent="0.2">
      <c r="B39" s="6">
        <v>80</v>
      </c>
      <c r="C39" s="10">
        <f t="shared" si="8"/>
        <v>1.777523115369763E-2</v>
      </c>
      <c r="D39" s="10">
        <f t="shared" si="9"/>
        <v>6.6952690049492296E-3</v>
      </c>
      <c r="E39" s="10">
        <f t="shared" si="10"/>
        <v>0.98222476884630239</v>
      </c>
      <c r="F39" s="10">
        <f t="shared" si="11"/>
        <v>0.45841524503677855</v>
      </c>
      <c r="G39" s="10">
        <f t="shared" si="12"/>
        <v>19.253440291544702</v>
      </c>
    </row>
    <row r="40" spans="2:7" ht="12" customHeight="1" x14ac:dyDescent="0.2">
      <c r="B40" s="6">
        <v>81</v>
      </c>
      <c r="C40" s="10">
        <f t="shared" si="8"/>
        <v>2.5599970181755874E-2</v>
      </c>
      <c r="D40" s="10">
        <f t="shared" si="9"/>
        <v>9.0377967249937498E-3</v>
      </c>
      <c r="E40" s="10">
        <f t="shared" si="10"/>
        <v>0.97440002981824414</v>
      </c>
      <c r="F40" s="10">
        <f t="shared" si="11"/>
        <v>0.4505905060087203</v>
      </c>
      <c r="G40" s="10">
        <f t="shared" si="12"/>
        <v>18.924801252366255</v>
      </c>
    </row>
    <row r="41" spans="2:7" ht="12" customHeight="1" x14ac:dyDescent="0.2">
      <c r="B41" s="6">
        <v>82</v>
      </c>
      <c r="C41" s="10">
        <f t="shared" si="8"/>
        <v>3.6022596929056266E-2</v>
      </c>
      <c r="D41" s="10">
        <f t="shared" si="9"/>
        <v>1.1894705334231608E-2</v>
      </c>
      <c r="E41" s="10">
        <f t="shared" si="10"/>
        <v>0.96397740307094371</v>
      </c>
      <c r="F41" s="10">
        <f t="shared" si="11"/>
        <v>0.44016787926141987</v>
      </c>
      <c r="G41" s="10">
        <f t="shared" si="12"/>
        <v>18.487050928979638</v>
      </c>
    </row>
    <row r="42" spans="2:7" ht="12" customHeight="1" x14ac:dyDescent="0.2">
      <c r="B42" s="6">
        <v>83</v>
      </c>
      <c r="C42" s="10">
        <f t="shared" si="8"/>
        <v>4.9563384980999096E-2</v>
      </c>
      <c r="D42" s="10">
        <f t="shared" si="9"/>
        <v>1.527243011395586E-2</v>
      </c>
      <c r="E42" s="10">
        <f t="shared" si="10"/>
        <v>0.9504366150190009</v>
      </c>
      <c r="F42" s="10">
        <f t="shared" si="11"/>
        <v>0.42662709120947706</v>
      </c>
      <c r="G42" s="10">
        <f t="shared" si="12"/>
        <v>17.918337830798038</v>
      </c>
    </row>
    <row r="43" spans="2:7" ht="12" customHeight="1" x14ac:dyDescent="0.2">
      <c r="B43" s="6">
        <v>84</v>
      </c>
      <c r="C43" s="10">
        <f t="shared" si="8"/>
        <v>6.6731801859096745E-2</v>
      </c>
      <c r="D43" s="10">
        <f t="shared" si="9"/>
        <v>1.9141815240690991E-2</v>
      </c>
      <c r="E43" s="10">
        <f t="shared" si="10"/>
        <v>0.93326819814090323</v>
      </c>
      <c r="F43" s="10">
        <f t="shared" si="11"/>
        <v>0.40945867433137939</v>
      </c>
      <c r="G43" s="10">
        <f t="shared" si="12"/>
        <v>17.197264321917935</v>
      </c>
    </row>
    <row r="44" spans="2:7" ht="12" customHeight="1" x14ac:dyDescent="0.2">
      <c r="B44" s="6">
        <v>85</v>
      </c>
      <c r="C44" s="10">
        <f t="shared" si="8"/>
        <v>8.7988069123420914E-2</v>
      </c>
      <c r="D44" s="10">
        <f t="shared" si="9"/>
        <v>2.3432933086903168E-2</v>
      </c>
      <c r="E44" s="10">
        <f t="shared" si="10"/>
        <v>0.91201193087657906</v>
      </c>
      <c r="F44" s="10">
        <f t="shared" si="11"/>
        <v>0.38820240706705522</v>
      </c>
      <c r="G44" s="10">
        <f t="shared" si="12"/>
        <v>16.30450109681632</v>
      </c>
    </row>
    <row r="45" spans="2:7" ht="12" customHeight="1" x14ac:dyDescent="0.2">
      <c r="B45" s="6">
        <v>86</v>
      </c>
      <c r="C45" s="10">
        <f t="shared" si="8"/>
        <v>0.11370127807824498</v>
      </c>
      <c r="D45" s="10">
        <f t="shared" si="9"/>
        <v>2.8033549102208337E-2</v>
      </c>
      <c r="E45" s="10">
        <f t="shared" si="10"/>
        <v>0.88629872192175507</v>
      </c>
      <c r="F45" s="10">
        <f t="shared" si="11"/>
        <v>0.36248919811223124</v>
      </c>
      <c r="G45" s="10">
        <f t="shared" si="12"/>
        <v>15.224546320713713</v>
      </c>
    </row>
    <row r="46" spans="2:7" ht="12" customHeight="1" x14ac:dyDescent="0.2">
      <c r="B46" s="6">
        <v>87</v>
      </c>
      <c r="C46" s="10">
        <f t="shared" si="8"/>
        <v>0.1441081515509533</v>
      </c>
      <c r="D46" s="10">
        <f t="shared" si="9"/>
        <v>3.2792041371897923E-2</v>
      </c>
      <c r="E46" s="10">
        <f t="shared" si="10"/>
        <v>0.85589184844904675</v>
      </c>
      <c r="F46" s="10">
        <f t="shared" si="11"/>
        <v>0.33208232463952292</v>
      </c>
      <c r="G46" s="10">
        <f t="shared" si="12"/>
        <v>13.947457634859962</v>
      </c>
    </row>
    <row r="47" spans="2:7" ht="12" customHeight="1" x14ac:dyDescent="0.2">
      <c r="B47" s="6">
        <v>88</v>
      </c>
      <c r="C47" s="10">
        <f t="shared" si="8"/>
        <v>0.17927708008478233</v>
      </c>
      <c r="D47" s="10">
        <f t="shared" si="9"/>
        <v>3.7525015312434219E-2</v>
      </c>
      <c r="E47" s="10">
        <f t="shared" si="10"/>
        <v>0.82072291991521773</v>
      </c>
      <c r="F47" s="10">
        <f t="shared" si="11"/>
        <v>0.29691339610569389</v>
      </c>
      <c r="G47" s="10">
        <f t="shared" si="12"/>
        <v>12.470362636439143</v>
      </c>
    </row>
    <row r="48" spans="2:7" ht="12" customHeight="1" x14ac:dyDescent="0.2">
      <c r="B48" s="6">
        <v>89</v>
      </c>
      <c r="C48" s="10">
        <f t="shared" si="8"/>
        <v>0.21908196832955118</v>
      </c>
      <c r="D48" s="10">
        <f t="shared" si="9"/>
        <v>4.2029179545898888E-2</v>
      </c>
      <c r="E48" s="10">
        <f t="shared" si="10"/>
        <v>0.78091803167044882</v>
      </c>
      <c r="F48" s="10">
        <f t="shared" si="11"/>
        <v>0.25710850786092498</v>
      </c>
      <c r="G48" s="10">
        <f t="shared" si="12"/>
        <v>10.79855733015885</v>
      </c>
    </row>
    <row r="49" spans="2:7" ht="12" customHeight="1" x14ac:dyDescent="0.2">
      <c r="B49" s="6">
        <v>90</v>
      </c>
      <c r="C49" s="10">
        <f t="shared" si="8"/>
        <v>0.26318965601174255</v>
      </c>
      <c r="D49" s="10">
        <f t="shared" si="9"/>
        <v>4.6096386633031353E-2</v>
      </c>
      <c r="E49" s="10">
        <f t="shared" si="10"/>
        <v>0.7368103439882574</v>
      </c>
      <c r="F49" s="10">
        <f t="shared" si="11"/>
        <v>0.21300082017873356</v>
      </c>
      <c r="G49" s="10">
        <f t="shared" si="12"/>
        <v>8.946034447506813</v>
      </c>
    </row>
    <row r="50" spans="2:7" ht="12" customHeight="1" x14ac:dyDescent="0.2">
      <c r="B50" s="6">
        <v>91</v>
      </c>
      <c r="C50" s="10">
        <f t="shared" si="8"/>
        <v>0.31106330192431098</v>
      </c>
      <c r="D50" s="10">
        <f t="shared" si="9"/>
        <v>4.9530215126983364E-2</v>
      </c>
      <c r="E50" s="10">
        <f t="shared" si="10"/>
        <v>0.68893669807568902</v>
      </c>
      <c r="F50" s="10">
        <f t="shared" si="11"/>
        <v>0.16512717426616519</v>
      </c>
      <c r="G50" s="10">
        <f t="shared" si="12"/>
        <v>6.9353413191789386</v>
      </c>
    </row>
    <row r="51" spans="2:7" ht="12" customHeight="1" x14ac:dyDescent="0.2">
      <c r="B51" s="6">
        <v>92</v>
      </c>
      <c r="C51" s="10">
        <f t="shared" si="8"/>
        <v>0.361982327556787</v>
      </c>
      <c r="D51" s="10">
        <f t="shared" si="9"/>
        <v>5.2162178619135559E-2</v>
      </c>
      <c r="E51" s="10">
        <f t="shared" si="10"/>
        <v>0.63801767244321295</v>
      </c>
      <c r="F51" s="10">
        <f t="shared" si="11"/>
        <v>0.11420814863368911</v>
      </c>
      <c r="G51" s="10">
        <f t="shared" si="12"/>
        <v>4.7967422426149442</v>
      </c>
    </row>
    <row r="52" spans="2:7" ht="12" customHeight="1" x14ac:dyDescent="0.2">
      <c r="B52" s="6">
        <v>93</v>
      </c>
      <c r="C52" s="10">
        <f t="shared" si="8"/>
        <v>0.41507757860810651</v>
      </c>
      <c r="D52" s="10">
        <f t="shared" si="9"/>
        <v>5.3865650099410939E-2</v>
      </c>
      <c r="E52" s="10">
        <f t="shared" si="10"/>
        <v>0.58492242139189354</v>
      </c>
      <c r="F52" s="10">
        <f t="shared" si="11"/>
        <v>6.1112897582369707E-2</v>
      </c>
      <c r="G52" s="10">
        <f t="shared" si="12"/>
        <v>2.566741698459527</v>
      </c>
    </row>
    <row r="53" spans="2:7" ht="12" customHeight="1" x14ac:dyDescent="0.2">
      <c r="B53" s="15">
        <v>94</v>
      </c>
      <c r="C53" s="16">
        <f t="shared" si="8"/>
        <v>0.46937857628079666</v>
      </c>
      <c r="D53" s="16">
        <f t="shared" si="9"/>
        <v>5.4565886600563489E-2</v>
      </c>
      <c r="E53" s="16">
        <f t="shared" si="10"/>
        <v>0.53062142371920329</v>
      </c>
      <c r="F53" s="16">
        <f t="shared" si="11"/>
        <v>6.811899909679453E-3</v>
      </c>
      <c r="G53" s="16">
        <f t="shared" si="12"/>
        <v>0.28609979620653903</v>
      </c>
    </row>
    <row r="54" spans="2:7" ht="12" customHeight="1" x14ac:dyDescent="0.2">
      <c r="B54" s="13">
        <v>95</v>
      </c>
      <c r="C54" s="14">
        <f t="shared" si="8"/>
        <v>0.52386836667738579</v>
      </c>
      <c r="D54" s="14">
        <f t="shared" si="9"/>
        <v>5.4245074715420082E-2</v>
      </c>
      <c r="E54" s="10">
        <f t="shared" si="10"/>
        <v>0.47613163332261421</v>
      </c>
      <c r="F54" s="10">
        <f t="shared" si="11"/>
        <v>-4.7677890486909624E-2</v>
      </c>
      <c r="G54" s="10">
        <f t="shared" si="12"/>
        <v>-2.0024714004502027</v>
      </c>
    </row>
    <row r="55" spans="2:7" ht="12" customHeight="1" x14ac:dyDescent="0.2">
      <c r="B55" s="6">
        <v>96</v>
      </c>
      <c r="C55" s="10">
        <f t="shared" si="8"/>
        <v>0.57754072881435081</v>
      </c>
      <c r="D55" s="10">
        <f t="shared" si="9"/>
        <v>5.2941994815263509E-2</v>
      </c>
      <c r="E55" s="10">
        <f t="shared" si="10"/>
        <v>0.42245927118564919</v>
      </c>
      <c r="F55" s="10">
        <f t="shared" si="11"/>
        <v>-0.10135025262387465</v>
      </c>
      <c r="G55" s="10">
        <f t="shared" si="12"/>
        <v>-4.2567106102027346</v>
      </c>
    </row>
    <row r="56" spans="2:7" ht="12" customHeight="1" x14ac:dyDescent="0.2">
      <c r="B56" s="6">
        <v>97</v>
      </c>
      <c r="C56" s="10">
        <f t="shared" si="8"/>
        <v>0.62945445308600489</v>
      </c>
      <c r="D56" s="10">
        <f t="shared" si="9"/>
        <v>5.0746602750387032E-2</v>
      </c>
      <c r="E56" s="10">
        <f t="shared" si="10"/>
        <v>0.37054554691399511</v>
      </c>
      <c r="F56" s="10">
        <f t="shared" si="11"/>
        <v>-0.15326397689552873</v>
      </c>
      <c r="G56" s="10">
        <f t="shared" si="12"/>
        <v>-6.4370870296122051</v>
      </c>
    </row>
    <row r="57" spans="2:7" ht="12" customHeight="1" x14ac:dyDescent="0.2">
      <c r="B57" s="6">
        <v>98</v>
      </c>
      <c r="C57" s="10">
        <f t="shared" si="8"/>
        <v>0.67878001791500875</v>
      </c>
      <c r="D57" s="10">
        <f t="shared" si="9"/>
        <v>4.7790438630305181E-2</v>
      </c>
      <c r="E57" s="10">
        <f t="shared" si="10"/>
        <v>0.32121998208499125</v>
      </c>
      <c r="F57" s="10">
        <f t="shared" si="11"/>
        <v>-0.20258954172453258</v>
      </c>
      <c r="G57" s="10">
        <f t="shared" si="12"/>
        <v>-8.5087607524303674</v>
      </c>
    </row>
    <row r="58" spans="2:7" ht="12" customHeight="1" x14ac:dyDescent="0.2">
      <c r="B58" s="6">
        <v>99</v>
      </c>
      <c r="C58" s="10">
        <f t="shared" si="8"/>
        <v>0.72483513570929725</v>
      </c>
      <c r="D58" s="10">
        <f t="shared" si="9"/>
        <v>4.4234204736446979E-2</v>
      </c>
      <c r="E58" s="10">
        <f t="shared" si="10"/>
        <v>0.27516486429070275</v>
      </c>
      <c r="F58" s="10">
        <f t="shared" si="11"/>
        <v>-0.24864465951882109</v>
      </c>
      <c r="G58" s="10">
        <f t="shared" si="12"/>
        <v>-10.443075699790485</v>
      </c>
    </row>
    <row r="59" spans="2:7" ht="12" customHeight="1" x14ac:dyDescent="0.2">
      <c r="B59" s="6">
        <v>100</v>
      </c>
      <c r="C59" s="10">
        <f t="shared" si="8"/>
        <v>0.76710710381913105</v>
      </c>
      <c r="D59" s="10">
        <f t="shared" si="9"/>
        <v>4.0254060132630755E-2</v>
      </c>
      <c r="E59" s="10">
        <f t="shared" si="10"/>
        <v>0.23289289618086895</v>
      </c>
      <c r="F59" s="10">
        <f t="shared" si="11"/>
        <v>-0.29091662762865489</v>
      </c>
      <c r="G59" s="10">
        <f t="shared" si="12"/>
        <v>-12.218498360403505</v>
      </c>
    </row>
    <row r="60" spans="2:7" ht="12" customHeight="1" x14ac:dyDescent="0.2">
      <c r="B60" s="6">
        <v>101</v>
      </c>
      <c r="C60" s="10">
        <f t="shared" si="8"/>
        <v>0.8052614491085075</v>
      </c>
      <c r="D60" s="10">
        <f t="shared" si="9"/>
        <v>3.6028153467662402E-2</v>
      </c>
      <c r="E60" s="10">
        <f t="shared" si="10"/>
        <v>0.1947385508914925</v>
      </c>
      <c r="F60" s="10">
        <f t="shared" si="11"/>
        <v>-0.32907097291803133</v>
      </c>
      <c r="G60" s="10">
        <f t="shared" si="12"/>
        <v>-13.820980862557317</v>
      </c>
    </row>
    <row r="61" spans="2:7" ht="12" customHeight="1" x14ac:dyDescent="0.2">
      <c r="B61" s="6">
        <v>102</v>
      </c>
      <c r="C61" s="10">
        <f t="shared" si="8"/>
        <v>0.83913777874847917</v>
      </c>
      <c r="D61" s="10">
        <f t="shared" si="9"/>
        <v>3.17246920827466E-2</v>
      </c>
      <c r="E61" s="10">
        <f t="shared" si="10"/>
        <v>0.16086222125152083</v>
      </c>
      <c r="F61" s="10">
        <f t="shared" si="11"/>
        <v>-0.362947302558003</v>
      </c>
      <c r="G61" s="10">
        <f t="shared" si="12"/>
        <v>-15.243786707436124</v>
      </c>
    </row>
    <row r="62" spans="2:7" ht="12" customHeight="1" x14ac:dyDescent="0.2">
      <c r="B62" s="6">
        <v>103</v>
      </c>
      <c r="C62" s="10">
        <f t="shared" si="8"/>
        <v>0.86873487660359561</v>
      </c>
      <c r="D62" s="10">
        <f t="shared" si="9"/>
        <v>2.7492486143482243E-2</v>
      </c>
      <c r="E62" s="10">
        <f t="shared" si="10"/>
        <v>0.13126512339640439</v>
      </c>
      <c r="F62" s="10">
        <f t="shared" si="11"/>
        <v>-0.39254440041311944</v>
      </c>
      <c r="G62" s="10">
        <f t="shared" si="12"/>
        <v>-16.486864817351016</v>
      </c>
    </row>
    <row r="63" spans="2:7" ht="12" customHeight="1" x14ac:dyDescent="0.2">
      <c r="B63" s="6">
        <v>104</v>
      </c>
      <c r="C63" s="10">
        <f t="shared" si="8"/>
        <v>0.89418781435187733</v>
      </c>
      <c r="D63" s="10">
        <f t="shared" si="9"/>
        <v>2.3454484294636369E-2</v>
      </c>
      <c r="E63" s="10">
        <f t="shared" si="10"/>
        <v>0.10581218564812267</v>
      </c>
      <c r="F63" s="10">
        <f t="shared" si="11"/>
        <v>-0.41799733816140117</v>
      </c>
      <c r="G63" s="10">
        <f t="shared" si="12"/>
        <v>-17.555888202778846</v>
      </c>
    </row>
    <row r="64" spans="2:7" ht="12" customHeight="1" x14ac:dyDescent="0.2">
      <c r="B64" s="6">
        <v>105</v>
      </c>
      <c r="C64" s="10">
        <f t="shared" si="8"/>
        <v>0.91574015237611539</v>
      </c>
      <c r="D64" s="10">
        <f t="shared" si="9"/>
        <v>1.9704402629403671E-2</v>
      </c>
      <c r="E64" s="10">
        <f t="shared" si="10"/>
        <v>8.4259847623884609E-2</v>
      </c>
      <c r="F64" s="10">
        <f t="shared" si="11"/>
        <v>-0.43954967618563923</v>
      </c>
      <c r="G64" s="10">
        <f t="shared" si="12"/>
        <v>-18.461086399796844</v>
      </c>
    </row>
    <row r="65" spans="2:7" ht="12" customHeight="1" x14ac:dyDescent="0.2">
      <c r="B65" s="6">
        <v>106</v>
      </c>
      <c r="C65" s="10">
        <f t="shared" si="8"/>
        <v>0.93371422458921383</v>
      </c>
      <c r="D65" s="10">
        <f t="shared" si="9"/>
        <v>1.6306197661532813E-2</v>
      </c>
      <c r="E65" s="10">
        <f t="shared" si="10"/>
        <v>6.6285775410786174E-2</v>
      </c>
      <c r="F65" s="10">
        <f t="shared" si="11"/>
        <v>-0.45752374839873766</v>
      </c>
      <c r="G65" s="10">
        <f t="shared" si="12"/>
        <v>-19.215997432746981</v>
      </c>
    </row>
    <row r="66" spans="2:7" ht="12" customHeight="1" x14ac:dyDescent="0.2">
      <c r="B66" s="6">
        <v>107</v>
      </c>
      <c r="C66" s="10">
        <f t="shared" si="8"/>
        <v>0.94848211683203387</v>
      </c>
      <c r="D66" s="10">
        <f t="shared" si="9"/>
        <v>1.3295881800568439E-2</v>
      </c>
      <c r="E66" s="10">
        <f t="shared" si="10"/>
        <v>5.1517883167966128E-2</v>
      </c>
      <c r="F66" s="10">
        <f t="shared" si="11"/>
        <v>-0.47229164064155771</v>
      </c>
      <c r="G66" s="10">
        <f t="shared" si="12"/>
        <v>-19.836248906945425</v>
      </c>
    </row>
    <row r="67" spans="2:7" ht="12" customHeight="1" x14ac:dyDescent="0.2">
      <c r="B67" s="6">
        <v>108</v>
      </c>
      <c r="C67" s="10">
        <f t="shared" si="8"/>
        <v>0.96043936757474979</v>
      </c>
      <c r="D67" s="10">
        <f t="shared" si="9"/>
        <v>1.0685039689823721E-2</v>
      </c>
      <c r="E67" s="10">
        <f t="shared" si="10"/>
        <v>3.9560632425250208E-2</v>
      </c>
      <c r="F67" s="10">
        <f t="shared" si="11"/>
        <v>-0.48424889138427363</v>
      </c>
      <c r="G67" s="10">
        <f t="shared" si="12"/>
        <v>-20.338453438139489</v>
      </c>
    </row>
    <row r="68" spans="2:7" ht="12" customHeight="1" x14ac:dyDescent="0.2">
      <c r="B68" s="6">
        <v>109</v>
      </c>
      <c r="C68" s="10">
        <f t="shared" si="8"/>
        <v>0.96998275270998358</v>
      </c>
      <c r="D68" s="10">
        <f t="shared" si="9"/>
        <v>8.4653694529756279E-3</v>
      </c>
      <c r="E68" s="10">
        <f t="shared" si="10"/>
        <v>3.0017247290016424E-2</v>
      </c>
      <c r="F68" s="10">
        <f t="shared" si="11"/>
        <v>-0.49379227651950741</v>
      </c>
      <c r="G68" s="10">
        <f t="shared" si="12"/>
        <v>-20.739275613819309</v>
      </c>
    </row>
    <row r="69" spans="2:7" ht="12" customHeight="1" x14ac:dyDescent="0.2">
      <c r="B69" s="6">
        <v>110</v>
      </c>
      <c r="C69" s="10">
        <f t="shared" si="8"/>
        <v>0.97749285993296353</v>
      </c>
      <c r="D69" s="10">
        <f t="shared" si="9"/>
        <v>6.6136243574205708E-3</v>
      </c>
      <c r="E69" s="10">
        <f t="shared" si="10"/>
        <v>2.2507140067036469E-2</v>
      </c>
      <c r="F69" s="10">
        <f t="shared" si="11"/>
        <v>-0.50130238374248737</v>
      </c>
      <c r="G69" s="10">
        <f t="shared" si="12"/>
        <v>-21.054700117184471</v>
      </c>
    </row>
    <row r="70" spans="2:7" ht="12" customHeight="1" x14ac:dyDescent="0.2">
      <c r="B70" s="6">
        <v>111</v>
      </c>
      <c r="C70" s="10">
        <f t="shared" si="8"/>
        <v>0.98332158499857325</v>
      </c>
      <c r="D70" s="10">
        <f t="shared" si="9"/>
        <v>5.0964402859452751E-3</v>
      </c>
      <c r="E70" s="10">
        <f t="shared" si="10"/>
        <v>1.667841500142675E-2</v>
      </c>
      <c r="F70" s="10">
        <f t="shared" si="11"/>
        <v>-0.50713110880809709</v>
      </c>
      <c r="G70" s="10">
        <f t="shared" si="12"/>
        <v>-21.299506569940075</v>
      </c>
    </row>
    <row r="71" spans="2:7" ht="12" customHeight="1" x14ac:dyDescent="0.2">
      <c r="B71" s="6">
        <v>112</v>
      </c>
      <c r="C71" s="10">
        <f t="shared" si="8"/>
        <v>0.98778423604045518</v>
      </c>
      <c r="D71" s="10">
        <f t="shared" si="9"/>
        <v>3.8746741342840603E-3</v>
      </c>
      <c r="E71" s="10">
        <f t="shared" si="10"/>
        <v>1.2215763959544823E-2</v>
      </c>
      <c r="F71" s="10">
        <f t="shared" si="11"/>
        <v>-0.51159375984997901</v>
      </c>
      <c r="G71" s="10">
        <f t="shared" si="12"/>
        <v>-21.486937913699119</v>
      </c>
    </row>
    <row r="72" spans="2:7" ht="12" customHeight="1" x14ac:dyDescent="0.2">
      <c r="B72" s="6">
        <v>113</v>
      </c>
      <c r="C72" s="10">
        <f t="shared" si="8"/>
        <v>0.99115562997220741</v>
      </c>
      <c r="D72" s="10">
        <f t="shared" si="9"/>
        <v>2.9070226788715128E-3</v>
      </c>
      <c r="E72" s="10">
        <f t="shared" si="10"/>
        <v>8.8443700277925918E-3</v>
      </c>
      <c r="F72" s="10">
        <f t="shared" si="11"/>
        <v>-0.51496515378173124</v>
      </c>
      <c r="G72" s="10">
        <f t="shared" si="12"/>
        <v>-21.628536458832709</v>
      </c>
    </row>
    <row r="73" spans="2:7" ht="12" customHeight="1" x14ac:dyDescent="0.2">
      <c r="B73" s="6">
        <v>114</v>
      </c>
      <c r="C73" s="10">
        <f t="shared" si="8"/>
        <v>0.99366940143068816</v>
      </c>
      <c r="D73" s="10">
        <f t="shared" si="9"/>
        <v>2.1528216920079619E-3</v>
      </c>
      <c r="E73" s="10">
        <f t="shared" si="10"/>
        <v>6.3305985693118405E-3</v>
      </c>
      <c r="F73" s="10">
        <f t="shared" si="11"/>
        <v>-0.517478925240212</v>
      </c>
      <c r="G73" s="10">
        <f t="shared" si="12"/>
        <v>-21.734114860088905</v>
      </c>
    </row>
    <row r="74" spans="2:7" ht="12" customHeight="1" x14ac:dyDescent="0.2">
      <c r="B74" s="6">
        <v>115</v>
      </c>
      <c r="C74" s="10">
        <f t="shared" si="8"/>
        <v>0.99551969914612881</v>
      </c>
      <c r="D74" s="10">
        <f t="shared" si="9"/>
        <v>1.5740294758552545E-3</v>
      </c>
      <c r="E74" s="10">
        <f t="shared" si="10"/>
        <v>4.4803008538711886E-3</v>
      </c>
      <c r="F74" s="10">
        <f t="shared" si="11"/>
        <v>-0.51932922295565265</v>
      </c>
      <c r="G74" s="10">
        <f t="shared" si="12"/>
        <v>-21.811827364137407</v>
      </c>
    </row>
    <row r="75" spans="2:7" ht="12" customHeight="1" x14ac:dyDescent="0.2">
      <c r="B75" s="6">
        <v>116</v>
      </c>
      <c r="C75" s="10">
        <f t="shared" si="8"/>
        <v>0.99686448825575602</v>
      </c>
      <c r="D75" s="10">
        <f t="shared" si="9"/>
        <v>1.1364727052643948E-3</v>
      </c>
      <c r="E75" s="10">
        <f t="shared" si="10"/>
        <v>3.1355117442439795E-3</v>
      </c>
      <c r="F75" s="10">
        <f t="shared" si="11"/>
        <v>-0.52067401206527986</v>
      </c>
      <c r="G75" s="10">
        <f t="shared" si="12"/>
        <v>-21.868308506741755</v>
      </c>
    </row>
    <row r="76" spans="2:7" ht="12" customHeight="1" x14ac:dyDescent="0.2">
      <c r="B76" s="6">
        <v>117</v>
      </c>
      <c r="C76" s="10">
        <f t="shared" si="8"/>
        <v>0.9978297791602011</v>
      </c>
      <c r="D76" s="10">
        <f t="shared" si="9"/>
        <v>8.1047611358092794E-4</v>
      </c>
      <c r="E76" s="10">
        <f t="shared" si="10"/>
        <v>2.1702208397988976E-3</v>
      </c>
      <c r="F76" s="10">
        <f t="shared" si="11"/>
        <v>-0.52163930296972494</v>
      </c>
      <c r="G76" s="10">
        <f t="shared" si="12"/>
        <v>-21.908850724728445</v>
      </c>
    </row>
    <row r="77" spans="2:7" ht="12" customHeight="1" x14ac:dyDescent="0.2">
      <c r="B77" s="6">
        <v>118</v>
      </c>
      <c r="C77" s="10">
        <f t="shared" si="8"/>
        <v>0.9985142358826512</v>
      </c>
      <c r="D77" s="10">
        <f t="shared" si="9"/>
        <v>5.7101538662507963E-4</v>
      </c>
      <c r="E77" s="10">
        <f t="shared" si="10"/>
        <v>1.4857641173487979E-3</v>
      </c>
      <c r="F77" s="10">
        <f t="shared" si="11"/>
        <v>-0.52232375969217504</v>
      </c>
      <c r="G77" s="10">
        <f t="shared" si="12"/>
        <v>-21.93759790707135</v>
      </c>
    </row>
    <row r="78" spans="2:7" ht="12" customHeight="1" x14ac:dyDescent="0.2">
      <c r="B78" s="6">
        <v>119</v>
      </c>
      <c r="C78" s="10">
        <f t="shared" si="8"/>
        <v>0.99899375670501844</v>
      </c>
      <c r="D78" s="10">
        <f t="shared" si="9"/>
        <v>3.9753080753356909E-4</v>
      </c>
      <c r="E78" s="10">
        <f t="shared" si="10"/>
        <v>1.006243294981557E-3</v>
      </c>
      <c r="F78" s="10">
        <f t="shared" si="11"/>
        <v>-0.52280328051454228</v>
      </c>
      <c r="G78" s="10">
        <f t="shared" si="12"/>
        <v>-21.957737781610774</v>
      </c>
    </row>
    <row r="79" spans="2:7" ht="12" customHeight="1" x14ac:dyDescent="0.2">
      <c r="B79" s="6">
        <v>120</v>
      </c>
      <c r="C79" s="10">
        <f t="shared" si="8"/>
        <v>0.99932575077993313</v>
      </c>
      <c r="D79" s="10">
        <f t="shared" si="9"/>
        <v>2.7352431117325413E-4</v>
      </c>
      <c r="E79" s="10">
        <f t="shared" si="10"/>
        <v>6.7424922006686927E-4</v>
      </c>
      <c r="F79" s="10">
        <f t="shared" si="11"/>
        <v>-0.52313527458945697</v>
      </c>
      <c r="G79" s="10">
        <f t="shared" si="12"/>
        <v>-21.971681532757191</v>
      </c>
    </row>
    <row r="80" spans="2:7" ht="12" customHeight="1" x14ac:dyDescent="0.2">
      <c r="B80" s="6">
        <v>121</v>
      </c>
      <c r="C80" s="10">
        <f t="shared" si="8"/>
        <v>0.99955294646667681</v>
      </c>
      <c r="D80" s="10">
        <f t="shared" si="9"/>
        <v>1.8604065081256934E-4</v>
      </c>
      <c r="E80" s="10">
        <f t="shared" si="10"/>
        <v>4.4705353332319397E-4</v>
      </c>
      <c r="F80" s="10">
        <f t="shared" si="11"/>
        <v>-0.52336247027620064</v>
      </c>
      <c r="G80" s="10">
        <f t="shared" si="12"/>
        <v>-21.981223751600428</v>
      </c>
    </row>
    <row r="81" spans="2:7" ht="12" customHeight="1" x14ac:dyDescent="0.2">
      <c r="D81" s="3"/>
    </row>
    <row r="82" spans="2:7" ht="12" customHeight="1" x14ac:dyDescent="0.2">
      <c r="D82" s="3"/>
    </row>
    <row r="83" spans="2:7" ht="12" customHeight="1" x14ac:dyDescent="0.2">
      <c r="B83" s="4" t="s">
        <v>31</v>
      </c>
      <c r="C83" s="6">
        <f>(G6/H6)^2</f>
        <v>3.6619912335629308</v>
      </c>
      <c r="D83" s="3"/>
      <c r="E83" s="3"/>
      <c r="F83" s="4" t="s">
        <v>39</v>
      </c>
      <c r="G83" s="3"/>
    </row>
    <row r="84" spans="2:7" ht="12" customHeight="1" x14ac:dyDescent="0.2">
      <c r="B84" s="4" t="s">
        <v>32</v>
      </c>
      <c r="C84" s="6">
        <f>H6^2/G6</f>
        <v>23.347953216374265</v>
      </c>
      <c r="D84" s="3"/>
      <c r="E84" s="3"/>
      <c r="F84" s="10">
        <f>(C13-E13)/(D13-E13)</f>
        <v>0.25892857142857145</v>
      </c>
    </row>
    <row r="85" spans="2:7" ht="12" customHeight="1" x14ac:dyDescent="0.2">
      <c r="B85" s="4" t="s">
        <v>18</v>
      </c>
      <c r="C85" s="4" t="s">
        <v>30</v>
      </c>
      <c r="D85" s="4" t="s">
        <v>28</v>
      </c>
      <c r="E85" s="4" t="s">
        <v>40</v>
      </c>
      <c r="F85" s="4" t="s">
        <v>41</v>
      </c>
      <c r="G85" s="4" t="s">
        <v>42</v>
      </c>
    </row>
    <row r="86" spans="2:7" ht="12" customHeight="1" x14ac:dyDescent="0.2">
      <c r="B86" s="6">
        <v>80</v>
      </c>
      <c r="C86" s="10">
        <f>GAMMADIST(B86,$C$83,$C$84,TRUE)</f>
        <v>0.5200412131875779</v>
      </c>
      <c r="D86" s="10">
        <f>GAMMADIST(B86,$C$83,$C$84,FALSE)</f>
        <v>9.2550986615542227E-3</v>
      </c>
      <c r="E86" s="10">
        <f>1-C86</f>
        <v>0.4799587868124221</v>
      </c>
      <c r="F86" s="10">
        <f>E86-$F$84</f>
        <v>0.22103021538385065</v>
      </c>
      <c r="G86" s="10">
        <f>$F$13*E86-$G$13*C86</f>
        <v>24.755384122991281</v>
      </c>
    </row>
    <row r="87" spans="2:7" ht="12" customHeight="1" x14ac:dyDescent="0.2">
      <c r="B87" s="6">
        <v>81</v>
      </c>
      <c r="C87" s="10">
        <f t="shared" ref="C87:C137" si="13">GAMMADIST(B87,$C$83,$C$84,TRUE)</f>
        <v>0.52925160117461645</v>
      </c>
      <c r="D87" s="10">
        <f t="shared" ref="D87:D137" si="14">GAMMADIST(B87,$C$83,$C$84,FALSE)</f>
        <v>9.1651929943696898E-3</v>
      </c>
      <c r="E87" s="10">
        <f t="shared" ref="E87:E137" si="15">1-C87</f>
        <v>0.47074839882538355</v>
      </c>
      <c r="F87" s="10">
        <f t="shared" ref="F87:F137" si="16">E87-$F$84</f>
        <v>0.2118198273968121</v>
      </c>
      <c r="G87" s="10">
        <f t="shared" ref="G87:G137" si="17">$F$13*E87-$G$13*C87</f>
        <v>23.723820668442961</v>
      </c>
    </row>
    <row r="88" spans="2:7" ht="12" customHeight="1" x14ac:dyDescent="0.2">
      <c r="B88" s="6">
        <v>82</v>
      </c>
      <c r="C88" s="10">
        <f t="shared" si="13"/>
        <v>0.53837066301470382</v>
      </c>
      <c r="D88" s="10">
        <f t="shared" si="14"/>
        <v>9.0724786870342213E-3</v>
      </c>
      <c r="E88" s="10">
        <f t="shared" si="15"/>
        <v>0.46162933698529618</v>
      </c>
      <c r="F88" s="10">
        <f t="shared" si="16"/>
        <v>0.20270076555672473</v>
      </c>
      <c r="G88" s="10">
        <f t="shared" si="17"/>
        <v>22.702485742353169</v>
      </c>
    </row>
    <row r="89" spans="2:7" ht="12" customHeight="1" x14ac:dyDescent="0.2">
      <c r="B89" s="6">
        <v>83</v>
      </c>
      <c r="C89" s="10">
        <f t="shared" si="13"/>
        <v>0.54739568624290891</v>
      </c>
      <c r="D89" s="10">
        <f t="shared" si="14"/>
        <v>8.9771473029621948E-3</v>
      </c>
      <c r="E89" s="10">
        <f t="shared" si="15"/>
        <v>0.45260431375709109</v>
      </c>
      <c r="F89" s="10">
        <f t="shared" si="16"/>
        <v>0.19367574232851964</v>
      </c>
      <c r="G89" s="10">
        <f t="shared" si="17"/>
        <v>21.691683140794204</v>
      </c>
    </row>
    <row r="90" spans="2:7" ht="12" customHeight="1" x14ac:dyDescent="0.2">
      <c r="B90" s="6">
        <v>84</v>
      </c>
      <c r="C90" s="10">
        <f t="shared" si="13"/>
        <v>0.55632414757719184</v>
      </c>
      <c r="D90" s="10">
        <f t="shared" si="14"/>
        <v>8.8793856257589621E-3</v>
      </c>
      <c r="E90" s="10">
        <f t="shared" si="15"/>
        <v>0.44367585242280816</v>
      </c>
      <c r="F90" s="10">
        <f t="shared" si="16"/>
        <v>0.18474728099423671</v>
      </c>
      <c r="G90" s="10">
        <f t="shared" si="17"/>
        <v>20.691695471354517</v>
      </c>
    </row>
    <row r="91" spans="2:7" ht="12" customHeight="1" x14ac:dyDescent="0.2">
      <c r="B91" s="6">
        <v>85</v>
      </c>
      <c r="C91" s="10">
        <f t="shared" si="13"/>
        <v>0.56515370808565679</v>
      </c>
      <c r="D91" s="10">
        <f t="shared" si="14"/>
        <v>8.7793755566488319E-3</v>
      </c>
      <c r="E91" s="10">
        <f t="shared" si="15"/>
        <v>0.43484629191434321</v>
      </c>
      <c r="F91" s="10">
        <f t="shared" si="16"/>
        <v>0.17591772048577176</v>
      </c>
      <c r="G91" s="10">
        <f t="shared" si="17"/>
        <v>19.702784694406436</v>
      </c>
    </row>
    <row r="92" spans="2:7" ht="12" customHeight="1" x14ac:dyDescent="0.2">
      <c r="B92" s="6">
        <v>86</v>
      </c>
      <c r="C92" s="10">
        <f t="shared" si="13"/>
        <v>0.57388220826093272</v>
      </c>
      <c r="D92" s="10">
        <f t="shared" si="14"/>
        <v>8.6772940310926219E-3</v>
      </c>
      <c r="E92" s="10">
        <f t="shared" si="15"/>
        <v>0.42611779173906728</v>
      </c>
      <c r="F92" s="10">
        <f t="shared" si="16"/>
        <v>0.16718922031049582</v>
      </c>
      <c r="G92" s="10">
        <f t="shared" si="17"/>
        <v>18.725192674775535</v>
      </c>
    </row>
    <row r="93" spans="2:7" ht="12" customHeight="1" x14ac:dyDescent="0.2">
      <c r="B93" s="6">
        <v>87</v>
      </c>
      <c r="C93" s="10">
        <f t="shared" si="13"/>
        <v>0.58250766302023449</v>
      </c>
      <c r="D93" s="10">
        <f t="shared" si="14"/>
        <v>8.573312953316049E-3</v>
      </c>
      <c r="E93" s="10">
        <f t="shared" si="15"/>
        <v>0.41749233697976551</v>
      </c>
      <c r="F93" s="10">
        <f t="shared" si="16"/>
        <v>0.15856376555119406</v>
      </c>
      <c r="G93" s="10">
        <f t="shared" si="17"/>
        <v>17.759141741733735</v>
      </c>
    </row>
    <row r="94" spans="2:7" ht="12" customHeight="1" x14ac:dyDescent="0.2">
      <c r="B94" s="6">
        <v>88</v>
      </c>
      <c r="C94" s="10">
        <f t="shared" si="13"/>
        <v>0.59102825664839331</v>
      </c>
      <c r="D94" s="10">
        <f t="shared" si="14"/>
        <v>8.4675991475244936E-3</v>
      </c>
      <c r="E94" s="10">
        <f t="shared" si="15"/>
        <v>0.40897174335160669</v>
      </c>
      <c r="F94" s="10">
        <f t="shared" si="16"/>
        <v>0.15004317192303523</v>
      </c>
      <c r="G94" s="10">
        <f t="shared" si="17"/>
        <v>16.804835255379949</v>
      </c>
    </row>
    <row r="95" spans="2:7" ht="12" customHeight="1" x14ac:dyDescent="0.2">
      <c r="B95" s="6">
        <v>89</v>
      </c>
      <c r="C95" s="10">
        <f t="shared" si="13"/>
        <v>0.59944233769995825</v>
      </c>
      <c r="D95" s="10">
        <f t="shared" si="14"/>
        <v>8.3603143246331717E-3</v>
      </c>
      <c r="E95" s="10">
        <f t="shared" si="15"/>
        <v>0.40055766230004175</v>
      </c>
      <c r="F95" s="10">
        <f t="shared" si="16"/>
        <v>0.1416290908714703</v>
      </c>
      <c r="G95" s="10">
        <f t="shared" si="17"/>
        <v>15.862458177604676</v>
      </c>
    </row>
    <row r="96" spans="2:7" ht="12" customHeight="1" x14ac:dyDescent="0.2">
      <c r="B96" s="6">
        <v>90</v>
      </c>
      <c r="C96" s="10">
        <f t="shared" si="13"/>
        <v>0.60774841387531153</v>
      </c>
      <c r="D96" s="10">
        <f t="shared" si="14"/>
        <v>8.2516150633944584E-3</v>
      </c>
      <c r="E96" s="10">
        <f t="shared" si="15"/>
        <v>0.39225158612468847</v>
      </c>
      <c r="F96" s="10">
        <f t="shared" si="16"/>
        <v>0.13332301469611701</v>
      </c>
      <c r="G96" s="10">
        <f t="shared" si="17"/>
        <v>14.932177645965105</v>
      </c>
    </row>
    <row r="97" spans="2:7" ht="12" customHeight="1" x14ac:dyDescent="0.2">
      <c r="B97" s="6">
        <v>91</v>
      </c>
      <c r="C97" s="10">
        <f t="shared" si="13"/>
        <v>0.61594514688467239</v>
      </c>
      <c r="D97" s="10">
        <f t="shared" si="14"/>
        <v>8.1416528048556518E-3</v>
      </c>
      <c r="E97" s="10">
        <f t="shared" si="15"/>
        <v>0.38405485311532761</v>
      </c>
      <c r="F97" s="10">
        <f t="shared" si="16"/>
        <v>0.12512628168675616</v>
      </c>
      <c r="G97" s="10">
        <f t="shared" si="17"/>
        <v>14.014143548916692</v>
      </c>
    </row>
    <row r="98" spans="2:7" ht="12" customHeight="1" x14ac:dyDescent="0.2">
      <c r="B98" s="6">
        <v>92</v>
      </c>
      <c r="C98" s="10">
        <f t="shared" si="13"/>
        <v>0.62403134731278409</v>
      </c>
      <c r="D98" s="10">
        <f t="shared" si="14"/>
        <v>8.0305738591310068E-3</v>
      </c>
      <c r="E98" s="10">
        <f t="shared" si="15"/>
        <v>0.37596865268721591</v>
      </c>
      <c r="F98" s="10">
        <f t="shared" si="16"/>
        <v>0.11704008125864446</v>
      </c>
      <c r="G98" s="10">
        <f t="shared" si="17"/>
        <v>13.108489100968182</v>
      </c>
    </row>
    <row r="99" spans="2:7" ht="12" customHeight="1" x14ac:dyDescent="0.2">
      <c r="B99" s="6">
        <v>93</v>
      </c>
      <c r="C99" s="10">
        <f t="shared" si="13"/>
        <v>0.6320059694961434</v>
      </c>
      <c r="D99" s="10">
        <f t="shared" si="14"/>
        <v>7.9185194235211528E-3</v>
      </c>
      <c r="E99" s="10">
        <f t="shared" si="15"/>
        <v>0.3679940305038566</v>
      </c>
      <c r="F99" s="10">
        <f t="shared" si="16"/>
        <v>0.10906545907528514</v>
      </c>
      <c r="G99" s="10">
        <f t="shared" si="17"/>
        <v>12.21533141643194</v>
      </c>
    </row>
    <row r="100" spans="2:7" ht="12" customHeight="1" x14ac:dyDescent="0.2">
      <c r="B100" s="6">
        <v>94</v>
      </c>
      <c r="C100" s="10">
        <f t="shared" si="13"/>
        <v>0.63986810642362291</v>
      </c>
      <c r="D100" s="10">
        <f t="shared" si="14"/>
        <v>7.8056256110609658E-3</v>
      </c>
      <c r="E100" s="10">
        <f t="shared" si="15"/>
        <v>0.36013189357637709</v>
      </c>
      <c r="F100" s="10">
        <f t="shared" si="16"/>
        <v>0.10120332214780564</v>
      </c>
      <c r="G100" s="10">
        <f t="shared" si="17"/>
        <v>11.334772080554234</v>
      </c>
    </row>
    <row r="101" spans="2:7" ht="12" customHeight="1" x14ac:dyDescent="0.2">
      <c r="B101" s="6">
        <v>95</v>
      </c>
      <c r="C101" s="10">
        <f t="shared" si="13"/>
        <v>0.64761698467049844</v>
      </c>
      <c r="D101" s="10">
        <f t="shared" si="14"/>
        <v>7.692023488623718E-3</v>
      </c>
      <c r="E101" s="10">
        <f t="shared" si="15"/>
        <v>0.35238301532950156</v>
      </c>
      <c r="F101" s="10">
        <f t="shared" si="16"/>
        <v>9.3454443900930106E-2</v>
      </c>
      <c r="G101" s="10">
        <f t="shared" si="17"/>
        <v>10.466897716904175</v>
      </c>
    </row>
    <row r="102" spans="2:7" ht="12" customHeight="1" x14ac:dyDescent="0.2">
      <c r="B102" s="6">
        <v>96</v>
      </c>
      <c r="C102" s="10">
        <f t="shared" si="13"/>
        <v>0.65525195937500891</v>
      </c>
      <c r="D102" s="10">
        <f t="shared" si="14"/>
        <v>7.577839123754487E-3</v>
      </c>
      <c r="E102" s="10">
        <f t="shared" si="15"/>
        <v>0.34474804062499109</v>
      </c>
      <c r="F102" s="10">
        <f t="shared" si="16"/>
        <v>8.581946919641964E-2</v>
      </c>
      <c r="G102" s="10">
        <f t="shared" si="17"/>
        <v>9.6117805499990006</v>
      </c>
    </row>
    <row r="103" spans="2:7" ht="12" customHeight="1" x14ac:dyDescent="0.2">
      <c r="B103" s="6">
        <v>97</v>
      </c>
      <c r="C103" s="10">
        <f t="shared" si="13"/>
        <v>0.66277250926578857</v>
      </c>
      <c r="D103" s="10">
        <f t="shared" si="14"/>
        <v>7.4631936394497951E-3</v>
      </c>
      <c r="E103" s="10">
        <f t="shared" si="15"/>
        <v>0.33722749073421143</v>
      </c>
      <c r="F103" s="10">
        <f t="shared" si="16"/>
        <v>7.829891930563998E-2</v>
      </c>
      <c r="G103" s="10">
        <f t="shared" si="17"/>
        <v>8.7694789622316804</v>
      </c>
    </row>
    <row r="104" spans="2:7" ht="12" customHeight="1" x14ac:dyDescent="0.2">
      <c r="B104" s="6">
        <v>98</v>
      </c>
      <c r="C104" s="10">
        <f t="shared" si="13"/>
        <v>0.67017823174773805</v>
      </c>
      <c r="D104" s="10">
        <f t="shared" si="14"/>
        <v>7.3482032761427634E-3</v>
      </c>
      <c r="E104" s="10">
        <f t="shared" si="15"/>
        <v>0.32982176825226195</v>
      </c>
      <c r="F104" s="10">
        <f t="shared" si="16"/>
        <v>7.0893196823690496E-2</v>
      </c>
      <c r="G104" s="10">
        <f t="shared" si="17"/>
        <v>7.9400380442533383</v>
      </c>
    </row>
    <row r="105" spans="2:7" ht="12" customHeight="1" x14ac:dyDescent="0.2">
      <c r="B105" s="6">
        <v>99</v>
      </c>
      <c r="C105" s="10">
        <f t="shared" si="13"/>
        <v>0.67746883805319713</v>
      </c>
      <c r="D105" s="10">
        <f t="shared" si="14"/>
        <v>7.2329794601941177E-3</v>
      </c>
      <c r="E105" s="10">
        <f t="shared" si="15"/>
        <v>0.32253116194680287</v>
      </c>
      <c r="F105" s="10">
        <f t="shared" si="16"/>
        <v>6.3602590518231417E-2</v>
      </c>
      <c r="G105" s="10">
        <f t="shared" si="17"/>
        <v>7.1234901380419231</v>
      </c>
    </row>
    <row r="106" spans="2:7" ht="12" customHeight="1" x14ac:dyDescent="0.2">
      <c r="B106" s="6">
        <v>100</v>
      </c>
      <c r="C106" s="10">
        <f t="shared" si="13"/>
        <v>0.68464414846457411</v>
      </c>
      <c r="D106" s="10">
        <f t="shared" si="14"/>
        <v>7.1176288782288377E-3</v>
      </c>
      <c r="E106" s="10">
        <f t="shared" si="15"/>
        <v>0.31535585153542589</v>
      </c>
      <c r="F106" s="10">
        <f t="shared" si="16"/>
        <v>5.6427280106854438E-2</v>
      </c>
      <c r="G106" s="10">
        <f t="shared" si="17"/>
        <v>6.3198553719677015</v>
      </c>
    </row>
    <row r="107" spans="2:7" ht="12" customHeight="1" x14ac:dyDescent="0.2">
      <c r="B107" s="6">
        <v>101</v>
      </c>
      <c r="C107" s="10">
        <f t="shared" si="13"/>
        <v>0.69170408761398217</v>
      </c>
      <c r="D107" s="10">
        <f t="shared" si="14"/>
        <v>7.0022535566962923E-3</v>
      </c>
      <c r="E107" s="10">
        <f t="shared" si="15"/>
        <v>0.30829591238601783</v>
      </c>
      <c r="F107" s="10">
        <f t="shared" si="16"/>
        <v>4.9367340957446382E-2</v>
      </c>
      <c r="G107" s="10">
        <f t="shared" si="17"/>
        <v>5.5291421872339974</v>
      </c>
    </row>
    <row r="108" spans="2:7" ht="12" customHeight="1" x14ac:dyDescent="0.2">
      <c r="B108" s="6">
        <v>102</v>
      </c>
      <c r="C108" s="10">
        <f t="shared" si="13"/>
        <v>0.69864867986480228</v>
      </c>
      <c r="D108" s="10">
        <f t="shared" si="14"/>
        <v>6.886950946068335E-3</v>
      </c>
      <c r="E108" s="10">
        <f t="shared" si="15"/>
        <v>0.30135132013519772</v>
      </c>
      <c r="F108" s="10">
        <f t="shared" si="16"/>
        <v>4.2422748706626268E-2</v>
      </c>
      <c r="G108" s="10">
        <f t="shared" si="17"/>
        <v>4.7513478551421429</v>
      </c>
    </row>
    <row r="109" spans="2:7" ht="12" customHeight="1" x14ac:dyDescent="0.2">
      <c r="B109" s="6">
        <v>103</v>
      </c>
      <c r="C109" s="10">
        <f t="shared" si="13"/>
        <v>0.7054780447795268</v>
      </c>
      <c r="D109" s="10">
        <f t="shared" si="14"/>
        <v>6.7718140091249206E-3</v>
      </c>
      <c r="E109" s="10">
        <f t="shared" si="15"/>
        <v>0.2945219552204732</v>
      </c>
      <c r="F109" s="10">
        <f t="shared" si="16"/>
        <v>3.5593383791901745E-2</v>
      </c>
      <c r="G109" s="10">
        <f t="shared" si="17"/>
        <v>3.9864589846929981</v>
      </c>
    </row>
    <row r="110" spans="2:7" ht="12" customHeight="1" x14ac:dyDescent="0.2">
      <c r="B110" s="6">
        <v>104</v>
      </c>
      <c r="C110" s="10">
        <f t="shared" si="13"/>
        <v>0.71219239267771939</v>
      </c>
      <c r="D110" s="10">
        <f t="shared" si="14"/>
        <v>6.6569313128105913E-3</v>
      </c>
      <c r="E110" s="10">
        <f t="shared" si="15"/>
        <v>0.28780760732228061</v>
      </c>
      <c r="F110" s="10">
        <f t="shared" si="16"/>
        <v>2.887903589370916E-2</v>
      </c>
      <c r="G110" s="10">
        <f t="shared" si="17"/>
        <v>3.2344520200954285</v>
      </c>
    </row>
    <row r="111" spans="2:7" ht="12" customHeight="1" x14ac:dyDescent="0.2">
      <c r="B111" s="6">
        <v>105</v>
      </c>
      <c r="C111" s="10">
        <f t="shared" si="13"/>
        <v>0.71879202028741507</v>
      </c>
      <c r="D111" s="10">
        <f t="shared" si="14"/>
        <v>6.5423871231774537E-3</v>
      </c>
      <c r="E111" s="10">
        <f t="shared" si="15"/>
        <v>0.28120797971258493</v>
      </c>
      <c r="F111" s="10">
        <f t="shared" si="16"/>
        <v>2.227940828401348E-2</v>
      </c>
      <c r="G111" s="10">
        <f t="shared" si="17"/>
        <v>2.4952937278095142</v>
      </c>
    </row>
    <row r="112" spans="2:7" ht="12" customHeight="1" x14ac:dyDescent="0.2">
      <c r="B112" s="6">
        <v>106</v>
      </c>
      <c r="C112" s="10">
        <f t="shared" si="13"/>
        <v>0.72527730649281097</v>
      </c>
      <c r="D112" s="10">
        <f t="shared" si="14"/>
        <v>6.4282615029612146E-3</v>
      </c>
      <c r="E112" s="10">
        <f t="shared" si="15"/>
        <v>0.27472269350718903</v>
      </c>
      <c r="F112" s="10">
        <f t="shared" si="16"/>
        <v>1.5794122078617578E-2</v>
      </c>
      <c r="G112" s="10">
        <f t="shared" si="17"/>
        <v>1.7689416728051732</v>
      </c>
    </row>
    <row r="113" spans="2:7" ht="12" customHeight="1" x14ac:dyDescent="0.2">
      <c r="B113" s="6">
        <v>107</v>
      </c>
      <c r="C113" s="10">
        <f t="shared" si="13"/>
        <v>0.73164870818067929</v>
      </c>
      <c r="D113" s="10">
        <f t="shared" si="14"/>
        <v>6.3146304113664243E-3</v>
      </c>
      <c r="E113" s="10">
        <f t="shared" si="15"/>
        <v>0.26835129181932071</v>
      </c>
      <c r="F113" s="10">
        <f t="shared" si="16"/>
        <v>9.4227203907492618E-3</v>
      </c>
      <c r="G113" s="10">
        <f t="shared" si="17"/>
        <v>1.05534468376392</v>
      </c>
    </row>
    <row r="114" spans="2:7" ht="12" customHeight="1" x14ac:dyDescent="0.2">
      <c r="B114" s="13">
        <v>108</v>
      </c>
      <c r="C114" s="14">
        <f t="shared" si="13"/>
        <v>0.73790675618749724</v>
      </c>
      <c r="D114" s="14">
        <f t="shared" si="14"/>
        <v>6.2015658056653686E-3</v>
      </c>
      <c r="E114" s="14">
        <f t="shared" si="15"/>
        <v>0.26209324381250276</v>
      </c>
      <c r="F114" s="14">
        <f t="shared" si="16"/>
        <v>3.1646723839313107E-3</v>
      </c>
      <c r="G114" s="14">
        <f t="shared" si="17"/>
        <v>0.35444330700030946</v>
      </c>
    </row>
    <row r="115" spans="2:7" ht="12" customHeight="1" x14ac:dyDescent="0.2">
      <c r="B115" s="15">
        <v>109</v>
      </c>
      <c r="C115" s="16">
        <f t="shared" si="13"/>
        <v>0.74405205134893371</v>
      </c>
      <c r="D115" s="16">
        <f t="shared" si="14"/>
        <v>6.0891357442419101E-3</v>
      </c>
      <c r="E115" s="16">
        <f t="shared" si="15"/>
        <v>0.25594794865106629</v>
      </c>
      <c r="F115" s="16">
        <f t="shared" si="16"/>
        <v>-2.9806227775051597E-3</v>
      </c>
      <c r="G115" s="16">
        <f t="shared" si="17"/>
        <v>-0.33382975108057522</v>
      </c>
    </row>
    <row r="116" spans="2:7" ht="12" customHeight="1" x14ac:dyDescent="0.2">
      <c r="B116" s="6">
        <v>110</v>
      </c>
      <c r="C116" s="10">
        <f t="shared" si="13"/>
        <v>0.75008526065295289</v>
      </c>
      <c r="D116" s="10">
        <f t="shared" si="14"/>
        <v>5.9774044907374233E-3</v>
      </c>
      <c r="E116" s="10">
        <f t="shared" si="15"/>
        <v>0.24991473934704711</v>
      </c>
      <c r="F116" s="10">
        <f t="shared" si="16"/>
        <v>-9.0138320815243422E-3</v>
      </c>
      <c r="G116" s="10">
        <f t="shared" si="17"/>
        <v>-1.0095491931307237</v>
      </c>
    </row>
    <row r="117" spans="2:7" ht="12" customHeight="1" x14ac:dyDescent="0.2">
      <c r="B117" s="6">
        <v>111</v>
      </c>
      <c r="C117" s="10">
        <f t="shared" si="13"/>
        <v>0.75600711349748484</v>
      </c>
      <c r="D117" s="10">
        <f t="shared" si="14"/>
        <v>5.8664326189802702E-3</v>
      </c>
      <c r="E117" s="10">
        <f t="shared" si="15"/>
        <v>0.24399288650251516</v>
      </c>
      <c r="F117" s="10">
        <f t="shared" si="16"/>
        <v>-1.4935684926056292E-2</v>
      </c>
      <c r="G117" s="10">
        <f t="shared" si="17"/>
        <v>-1.672796711718302</v>
      </c>
    </row>
    <row r="118" spans="2:7" ht="12" customHeight="1" x14ac:dyDescent="0.2">
      <c r="B118" s="6">
        <v>112</v>
      </c>
      <c r="C118" s="10">
        <f t="shared" si="13"/>
        <v>0.76181839805329332</v>
      </c>
      <c r="D118" s="10">
        <f t="shared" si="14"/>
        <v>5.7562771184037119E-3</v>
      </c>
      <c r="E118" s="10">
        <f t="shared" si="15"/>
        <v>0.23818160194670668</v>
      </c>
      <c r="F118" s="10">
        <f t="shared" si="16"/>
        <v>-2.0746969481864774E-2</v>
      </c>
      <c r="G118" s="10">
        <f t="shared" si="17"/>
        <v>-2.3236605819688521</v>
      </c>
    </row>
    <row r="119" spans="2:7" ht="12" customHeight="1" x14ac:dyDescent="0.2">
      <c r="B119" s="6">
        <v>113</v>
      </c>
      <c r="C119" s="10">
        <f t="shared" si="13"/>
        <v>0.76751995773238857</v>
      </c>
      <c r="D119" s="10">
        <f t="shared" si="14"/>
        <v>5.6469914996791371E-3</v>
      </c>
      <c r="E119" s="10">
        <f t="shared" si="15"/>
        <v>0.23248004226761143</v>
      </c>
      <c r="F119" s="10">
        <f t="shared" si="16"/>
        <v>-2.6448529160960021E-2</v>
      </c>
      <c r="G119" s="10">
        <f t="shared" si="17"/>
        <v>-2.9622352660275197</v>
      </c>
    </row>
    <row r="120" spans="2:7" ht="12" customHeight="1" x14ac:dyDescent="0.2">
      <c r="B120" s="6">
        <v>114</v>
      </c>
      <c r="C120" s="10">
        <f t="shared" si="13"/>
        <v>0.77311268776207942</v>
      </c>
      <c r="D120" s="10">
        <f t="shared" si="14"/>
        <v>5.5386259003125425E-3</v>
      </c>
      <c r="E120" s="10">
        <f t="shared" si="15"/>
        <v>0.22688731223792058</v>
      </c>
      <c r="F120" s="10">
        <f t="shared" si="16"/>
        <v>-3.2041259190650873E-2</v>
      </c>
      <c r="G120" s="10">
        <f t="shared" si="17"/>
        <v>-3.5886210293528933</v>
      </c>
    </row>
    <row r="121" spans="2:7" ht="12" customHeight="1" x14ac:dyDescent="0.2">
      <c r="B121" s="6">
        <v>115</v>
      </c>
      <c r="C121" s="10">
        <f t="shared" si="13"/>
        <v>0.77859753186449931</v>
      </c>
      <c r="D121" s="10">
        <f t="shared" si="14"/>
        <v>5.4312271899721798E-3</v>
      </c>
      <c r="E121" s="10">
        <f t="shared" si="15"/>
        <v>0.22140246813550069</v>
      </c>
      <c r="F121" s="10">
        <f t="shared" si="16"/>
        <v>-3.7526103293070767E-2</v>
      </c>
      <c r="G121" s="10">
        <f t="shared" si="17"/>
        <v>-4.2029235688239233</v>
      </c>
    </row>
    <row r="122" spans="2:7" ht="12" customHeight="1" x14ac:dyDescent="0.2">
      <c r="B122" s="6">
        <v>116</v>
      </c>
      <c r="C122" s="10">
        <f t="shared" si="13"/>
        <v>0.78397547904124376</v>
      </c>
      <c r="D122" s="10">
        <f t="shared" si="14"/>
        <v>5.3248390753340069E-3</v>
      </c>
      <c r="E122" s="10">
        <f t="shared" si="15"/>
        <v>0.21602452095875624</v>
      </c>
      <c r="F122" s="10">
        <f t="shared" si="16"/>
        <v>-4.2904050469815214E-2</v>
      </c>
      <c r="G122" s="10">
        <f t="shared" si="17"/>
        <v>-4.805253652619303</v>
      </c>
    </row>
    <row r="123" spans="2:7" ht="12" customHeight="1" x14ac:dyDescent="0.2">
      <c r="B123" s="6">
        <v>117</v>
      </c>
      <c r="C123" s="10">
        <f t="shared" si="13"/>
        <v>0.78924756046252298</v>
      </c>
      <c r="D123" s="10">
        <f t="shared" si="14"/>
        <v>5.219502204249632E-3</v>
      </c>
      <c r="E123" s="10">
        <f t="shared" si="15"/>
        <v>0.21075243953747702</v>
      </c>
      <c r="F123" s="10">
        <f t="shared" si="16"/>
        <v>-4.8176131891094431E-2</v>
      </c>
      <c r="G123" s="10">
        <f t="shared" si="17"/>
        <v>-5.3957267718025754</v>
      </c>
    </row>
    <row r="124" spans="2:7" ht="12" customHeight="1" x14ac:dyDescent="0.2">
      <c r="B124" s="6">
        <v>118</v>
      </c>
      <c r="C124" s="10">
        <f t="shared" si="13"/>
        <v>0.79441484646007454</v>
      </c>
      <c r="D124" s="10">
        <f t="shared" si="14"/>
        <v>5.1152542690581799E-3</v>
      </c>
      <c r="E124" s="10">
        <f t="shared" si="15"/>
        <v>0.20558515353992546</v>
      </c>
      <c r="F124" s="10">
        <f t="shared" si="16"/>
        <v>-5.3343417888645994E-2</v>
      </c>
      <c r="G124" s="10">
        <f t="shared" si="17"/>
        <v>-5.9744628035283469</v>
      </c>
    </row>
    <row r="125" spans="2:7" ht="12" customHeight="1" x14ac:dyDescent="0.2">
      <c r="B125" s="6">
        <v>119</v>
      </c>
      <c r="C125" s="10">
        <f t="shared" si="13"/>
        <v>0.79947844362288722</v>
      </c>
      <c r="D125" s="10">
        <f t="shared" si="14"/>
        <v>5.0121301088795539E-3</v>
      </c>
      <c r="E125" s="10">
        <f t="shared" si="15"/>
        <v>0.20052155637711278</v>
      </c>
      <c r="F125" s="10">
        <f t="shared" si="16"/>
        <v>-5.8407015051458677E-2</v>
      </c>
      <c r="G125" s="10">
        <f t="shared" si="17"/>
        <v>-6.5415856857633692</v>
      </c>
    </row>
    <row r="126" spans="2:7" ht="12" customHeight="1" x14ac:dyDescent="0.2">
      <c r="B126" s="6">
        <v>120</v>
      </c>
      <c r="C126" s="10">
        <f t="shared" si="13"/>
        <v>0.80443949199464848</v>
      </c>
      <c r="D126" s="10">
        <f t="shared" si="14"/>
        <v>4.9101618107416202E-3</v>
      </c>
      <c r="E126" s="10">
        <f t="shared" si="15"/>
        <v>0.19556050800535152</v>
      </c>
      <c r="F126" s="10">
        <f t="shared" si="16"/>
        <v>-6.3368063423219934E-2</v>
      </c>
      <c r="G126" s="10">
        <f t="shared" si="17"/>
        <v>-7.0972231034006299</v>
      </c>
    </row>
    <row r="127" spans="2:7" ht="12" customHeight="1" x14ac:dyDescent="0.2">
      <c r="B127" s="6">
        <v>121</v>
      </c>
      <c r="C127" s="10">
        <f t="shared" si="13"/>
        <v>0.80929916237167943</v>
      </c>
      <c r="D127" s="10">
        <f t="shared" si="14"/>
        <v>4.8093788094079916E-3</v>
      </c>
      <c r="E127" s="10">
        <f t="shared" si="15"/>
        <v>0.19070083762832057</v>
      </c>
      <c r="F127" s="10">
        <f t="shared" si="16"/>
        <v>-6.8227733800250878E-2</v>
      </c>
      <c r="G127" s="10">
        <f t="shared" si="17"/>
        <v>-7.6415061856280939</v>
      </c>
    </row>
    <row r="128" spans="2:7" ht="12" customHeight="1" x14ac:dyDescent="0.2">
      <c r="B128" s="6">
        <v>122</v>
      </c>
      <c r="C128" s="10">
        <f t="shared" si="13"/>
        <v>0.8140586536999993</v>
      </c>
      <c r="D128" s="10">
        <f t="shared" si="14"/>
        <v>4.7098079857865209E-3</v>
      </c>
      <c r="E128" s="10">
        <f t="shared" si="15"/>
        <v>0.1859413463000007</v>
      </c>
      <c r="F128" s="10">
        <f t="shared" si="16"/>
        <v>-7.2987225128570754E-2</v>
      </c>
      <c r="G128" s="10">
        <f t="shared" si="17"/>
        <v>-8.1745692143999218</v>
      </c>
    </row>
    <row r="129" spans="2:7" ht="12" customHeight="1" x14ac:dyDescent="0.2">
      <c r="B129" s="6">
        <v>123</v>
      </c>
      <c r="C129" s="10">
        <f t="shared" si="13"/>
        <v>0.81871919057004017</v>
      </c>
      <c r="D129" s="10">
        <f t="shared" si="14"/>
        <v>4.6114737638111693E-3</v>
      </c>
      <c r="E129" s="10">
        <f t="shared" si="15"/>
        <v>0.18128080942995983</v>
      </c>
      <c r="F129" s="10">
        <f t="shared" si="16"/>
        <v>-7.764776199861162E-2</v>
      </c>
      <c r="G129" s="10">
        <f t="shared" si="17"/>
        <v>-8.696549343844497</v>
      </c>
    </row>
    <row r="130" spans="2:7" ht="12" customHeight="1" x14ac:dyDescent="0.2">
      <c r="B130" s="6">
        <v>124</v>
      </c>
      <c r="C130" s="10">
        <f t="shared" si="13"/>
        <v>0.82328202080744306</v>
      </c>
      <c r="D130" s="10">
        <f t="shared" si="14"/>
        <v>4.5143982057016946E-3</v>
      </c>
      <c r="E130" s="10">
        <f t="shared" si="15"/>
        <v>0.17671797919255694</v>
      </c>
      <c r="F130" s="10">
        <f t="shared" si="16"/>
        <v>-8.2210592236014512E-2</v>
      </c>
      <c r="G130" s="10">
        <f t="shared" si="17"/>
        <v>-9.207586330433621</v>
      </c>
    </row>
    <row r="131" spans="2:7" ht="12" customHeight="1" x14ac:dyDescent="0.2">
      <c r="B131" s="6">
        <v>125</v>
      </c>
      <c r="C131" s="10">
        <f t="shared" si="13"/>
        <v>0.82774841315826486</v>
      </c>
      <c r="D131" s="10">
        <f t="shared" si="14"/>
        <v>4.4186011055167796E-3</v>
      </c>
      <c r="E131" s="10">
        <f t="shared" si="15"/>
        <v>0.17225158684173514</v>
      </c>
      <c r="F131" s="10">
        <f t="shared" si="16"/>
        <v>-8.6676984586836314E-2</v>
      </c>
      <c r="G131" s="10">
        <f t="shared" si="17"/>
        <v>-9.7078222737256645</v>
      </c>
    </row>
    <row r="132" spans="2:7" ht="12" customHeight="1" x14ac:dyDescent="0.2">
      <c r="B132" s="6">
        <v>126</v>
      </c>
      <c r="C132" s="10">
        <f t="shared" si="13"/>
        <v>0.83211965506685526</v>
      </c>
      <c r="D132" s="10">
        <f t="shared" si="14"/>
        <v>4.3241000809265311E-3</v>
      </c>
      <c r="E132" s="10">
        <f t="shared" si="15"/>
        <v>0.16788034493314474</v>
      </c>
      <c r="F132" s="10">
        <f t="shared" si="16"/>
        <v>-9.104822649542671E-2</v>
      </c>
      <c r="G132" s="10">
        <f t="shared" si="17"/>
        <v>-10.197401367487787</v>
      </c>
    </row>
    <row r="133" spans="2:7" ht="12" customHeight="1" x14ac:dyDescent="0.2">
      <c r="B133" s="6">
        <v>127</v>
      </c>
      <c r="C133" s="10">
        <f t="shared" si="13"/>
        <v>0.83639705054458813</v>
      </c>
      <c r="D133" s="10">
        <f t="shared" si="14"/>
        <v>4.2309106631400915E-3</v>
      </c>
      <c r="E133" s="10">
        <f t="shared" si="15"/>
        <v>0.16360294945541187</v>
      </c>
      <c r="F133" s="10">
        <f t="shared" si="16"/>
        <v>-9.532562197315958E-2</v>
      </c>
      <c r="G133" s="10">
        <f t="shared" si="17"/>
        <v>-10.67646966099387</v>
      </c>
    </row>
    <row r="134" spans="2:7" ht="12" customHeight="1" x14ac:dyDescent="0.2">
      <c r="B134" s="6">
        <v>128</v>
      </c>
      <c r="C134" s="10">
        <f t="shared" si="13"/>
        <v>0.84058191812757421</v>
      </c>
      <c r="D134" s="10">
        <f t="shared" si="14"/>
        <v>4.1390463849331578E-3</v>
      </c>
      <c r="E134" s="10">
        <f t="shared" si="15"/>
        <v>0.15941808187242579</v>
      </c>
      <c r="F134" s="10">
        <f t="shared" si="16"/>
        <v>-9.9510489556145665E-2</v>
      </c>
      <c r="G134" s="10">
        <f t="shared" si="17"/>
        <v>-11.145174830288314</v>
      </c>
    </row>
    <row r="135" spans="2:7" ht="12" customHeight="1" x14ac:dyDescent="0.2">
      <c r="B135" s="6">
        <v>129</v>
      </c>
      <c r="C135" s="10">
        <f t="shared" si="13"/>
        <v>0.84467558892143302</v>
      </c>
      <c r="D135" s="10">
        <f t="shared" si="14"/>
        <v>4.0485188667287123E-3</v>
      </c>
      <c r="E135" s="10">
        <f t="shared" si="15"/>
        <v>0.15532441107856698</v>
      </c>
      <c r="F135" s="10">
        <f t="shared" si="16"/>
        <v>-0.10360416035000447</v>
      </c>
      <c r="G135" s="10">
        <f t="shared" si="17"/>
        <v>-11.603665959200498</v>
      </c>
    </row>
    <row r="136" spans="2:7" ht="12" customHeight="1" x14ac:dyDescent="0.2">
      <c r="B136" s="6">
        <v>130</v>
      </c>
      <c r="C136" s="10">
        <f t="shared" si="13"/>
        <v>0.84867940473115355</v>
      </c>
      <c r="D136" s="10">
        <f t="shared" si="14"/>
        <v>3.959337900692245E-3</v>
      </c>
      <c r="E136" s="10">
        <f t="shared" si="15"/>
        <v>0.15132059526884645</v>
      </c>
      <c r="F136" s="10">
        <f t="shared" si="16"/>
        <v>-0.10760797615972501</v>
      </c>
      <c r="G136" s="10">
        <f t="shared" si="17"/>
        <v>-12.052093329889196</v>
      </c>
    </row>
    <row r="137" spans="2:7" ht="12" customHeight="1" x14ac:dyDescent="0.2">
      <c r="B137" s="6">
        <v>131</v>
      </c>
      <c r="C137" s="10">
        <f t="shared" si="13"/>
        <v>0.85259471627404571</v>
      </c>
      <c r="D137" s="10">
        <f t="shared" si="14"/>
        <v>3.8715115328100767E-3</v>
      </c>
      <c r="E137" s="10">
        <f t="shared" si="15"/>
        <v>0.14740528372595429</v>
      </c>
      <c r="F137" s="10">
        <f t="shared" si="16"/>
        <v>-0.11152328770261716</v>
      </c>
      <c r="G137" s="10">
        <f t="shared" si="17"/>
        <v>-12.490608222693119</v>
      </c>
    </row>
    <row r="139" spans="2:7" ht="12" customHeight="1" x14ac:dyDescent="0.2">
      <c r="B139" s="4" t="s">
        <v>31</v>
      </c>
      <c r="C139" s="6">
        <f>(G7/H7)^2</f>
        <v>2.9240239753766399</v>
      </c>
      <c r="D139" s="3"/>
      <c r="E139" s="3"/>
      <c r="F139" s="4" t="s">
        <v>39</v>
      </c>
      <c r="G139" s="3"/>
    </row>
    <row r="140" spans="2:7" ht="12" customHeight="1" x14ac:dyDescent="0.2">
      <c r="B140" s="4" t="s">
        <v>32</v>
      </c>
      <c r="C140" s="6">
        <f>H7^2/G7</f>
        <v>32.489473684210523</v>
      </c>
      <c r="D140" s="3"/>
      <c r="E140" s="3"/>
      <c r="F140" s="10">
        <f>(C14-E14)/(D14-E14)</f>
        <v>0.41558441558441561</v>
      </c>
    </row>
    <row r="141" spans="2:7" ht="12" customHeight="1" x14ac:dyDescent="0.2">
      <c r="B141" s="4" t="s">
        <v>18</v>
      </c>
      <c r="C141" s="4" t="s">
        <v>30</v>
      </c>
      <c r="D141" s="4" t="s">
        <v>28</v>
      </c>
      <c r="E141" s="4" t="s">
        <v>40</v>
      </c>
      <c r="F141" s="4" t="s">
        <v>41</v>
      </c>
      <c r="G141" s="4" t="s">
        <v>42</v>
      </c>
    </row>
    <row r="142" spans="2:7" ht="12" customHeight="1" x14ac:dyDescent="0.2">
      <c r="B142" s="6">
        <v>80</v>
      </c>
      <c r="C142" s="10">
        <f>GAMMADIST(B142,$C$139,$C$140,TRUE)</f>
        <v>0.46540055323971846</v>
      </c>
      <c r="D142" s="10">
        <f>GAMMADIST(B142,$C$139,$C$140,FALSE)</f>
        <v>7.9571615571849171E-3</v>
      </c>
      <c r="E142" s="10">
        <f>1-C142</f>
        <v>0.53459944676028148</v>
      </c>
      <c r="F142" s="10">
        <f>E142-$F$140</f>
        <v>0.11901503117586587</v>
      </c>
      <c r="G142" s="10">
        <f>$F$14*E142-$G$14*C142</f>
        <v>9.1641574005416775</v>
      </c>
    </row>
    <row r="143" spans="2:7" ht="12" customHeight="1" x14ac:dyDescent="0.2">
      <c r="B143" s="6">
        <v>81</v>
      </c>
      <c r="C143" s="10">
        <f t="shared" ref="C143:C193" si="18">GAMMADIST(B143,$C$139,$C$140,TRUE)</f>
        <v>0.47333060906354751</v>
      </c>
      <c r="D143" s="10">
        <f t="shared" ref="D143:D193" si="19">GAMMADIST(B143,$C$139,$C$140,FALSE)</f>
        <v>7.9026201934630051E-3</v>
      </c>
      <c r="E143" s="10">
        <f t="shared" ref="E143:E193" si="20">1-C143</f>
        <v>0.52666939093645249</v>
      </c>
      <c r="F143" s="10">
        <f t="shared" ref="F143:F193" si="21">E143-$F$140</f>
        <v>0.11108497535203687</v>
      </c>
      <c r="G143" s="10">
        <f t="shared" ref="G143:G193" si="22">$F$14*E143-$G$14*C143</f>
        <v>8.5535431021068398</v>
      </c>
    </row>
    <row r="144" spans="2:7" ht="12" customHeight="1" x14ac:dyDescent="0.2">
      <c r="B144" s="6">
        <v>82</v>
      </c>
      <c r="C144" s="10">
        <f t="shared" si="18"/>
        <v>0.48120515113195511</v>
      </c>
      <c r="D144" s="10">
        <f t="shared" si="19"/>
        <v>7.8461512671582582E-3</v>
      </c>
      <c r="E144" s="10">
        <f t="shared" si="20"/>
        <v>0.51879484886804494</v>
      </c>
      <c r="F144" s="10">
        <f t="shared" si="21"/>
        <v>0.10321043328362933</v>
      </c>
      <c r="G144" s="10">
        <f t="shared" si="22"/>
        <v>7.9472033628394581</v>
      </c>
    </row>
    <row r="145" spans="2:7" ht="12" customHeight="1" x14ac:dyDescent="0.2">
      <c r="B145" s="6">
        <v>83</v>
      </c>
      <c r="C145" s="10">
        <f t="shared" si="18"/>
        <v>0.48902230315111456</v>
      </c>
      <c r="D145" s="10">
        <f t="shared" si="19"/>
        <v>7.7878569213840499E-3</v>
      </c>
      <c r="E145" s="10">
        <f t="shared" si="20"/>
        <v>0.5109776968488855</v>
      </c>
      <c r="F145" s="10">
        <f t="shared" si="21"/>
        <v>9.5393281264469887E-2</v>
      </c>
      <c r="G145" s="10">
        <f t="shared" si="22"/>
        <v>7.3452826573641818</v>
      </c>
    </row>
    <row r="146" spans="2:7" ht="12" customHeight="1" x14ac:dyDescent="0.2">
      <c r="B146" s="6">
        <v>84</v>
      </c>
      <c r="C146" s="10">
        <f t="shared" si="18"/>
        <v>0.49678028978386896</v>
      </c>
      <c r="D146" s="10">
        <f t="shared" si="19"/>
        <v>7.7278369233110223E-3</v>
      </c>
      <c r="E146" s="10">
        <f t="shared" si="20"/>
        <v>0.5032197102161311</v>
      </c>
      <c r="F146" s="10">
        <f t="shared" si="21"/>
        <v>8.7635294631715488E-2</v>
      </c>
      <c r="G146" s="10">
        <f t="shared" si="22"/>
        <v>6.7479176866420918</v>
      </c>
    </row>
    <row r="147" spans="2:7" ht="12" customHeight="1" x14ac:dyDescent="0.2">
      <c r="B147" s="6">
        <v>85</v>
      </c>
      <c r="C147" s="10">
        <f t="shared" si="18"/>
        <v>0.50447743426556102</v>
      </c>
      <c r="D147" s="10">
        <f t="shared" si="19"/>
        <v>7.6661886486350085E-3</v>
      </c>
      <c r="E147" s="10">
        <f t="shared" si="20"/>
        <v>0.49552256573443898</v>
      </c>
      <c r="F147" s="10">
        <f t="shared" si="21"/>
        <v>7.9938150150023368E-2</v>
      </c>
      <c r="G147" s="10">
        <f t="shared" si="22"/>
        <v>6.1552375615518002</v>
      </c>
    </row>
    <row r="148" spans="2:7" ht="12" customHeight="1" x14ac:dyDescent="0.2">
      <c r="B148" s="6">
        <v>86</v>
      </c>
      <c r="C148" s="10">
        <f t="shared" si="18"/>
        <v>0.51211215600702031</v>
      </c>
      <c r="D148" s="10">
        <f t="shared" si="19"/>
        <v>7.6030070713511717E-3</v>
      </c>
      <c r="E148" s="10">
        <f t="shared" si="20"/>
        <v>0.48788784399297969</v>
      </c>
      <c r="F148" s="10">
        <f t="shared" si="21"/>
        <v>7.2303428408564074E-2</v>
      </c>
      <c r="G148" s="10">
        <f t="shared" si="22"/>
        <v>5.5673639874594372</v>
      </c>
    </row>
    <row r="149" spans="2:7" ht="12" customHeight="1" x14ac:dyDescent="0.2">
      <c r="B149" s="6">
        <v>87</v>
      </c>
      <c r="C149" s="10">
        <f t="shared" si="18"/>
        <v>0.51968296818981574</v>
      </c>
      <c r="D149" s="10">
        <f t="shared" si="19"/>
        <v>7.5383847584501191E-3</v>
      </c>
      <c r="E149" s="10">
        <f t="shared" si="20"/>
        <v>0.48031703181018426</v>
      </c>
      <c r="F149" s="10">
        <f t="shared" si="21"/>
        <v>6.4732616225768647E-2</v>
      </c>
      <c r="G149" s="10">
        <f t="shared" si="22"/>
        <v>4.9844114493841865</v>
      </c>
    </row>
    <row r="150" spans="2:7" ht="12" customHeight="1" x14ac:dyDescent="0.2">
      <c r="B150" s="6">
        <v>88</v>
      </c>
      <c r="C150" s="10">
        <f t="shared" si="18"/>
        <v>0.52718847535851443</v>
      </c>
      <c r="D150" s="10">
        <f t="shared" si="19"/>
        <v>7.4724118691731119E-3</v>
      </c>
      <c r="E150" s="10">
        <f t="shared" si="20"/>
        <v>0.47281152464148557</v>
      </c>
      <c r="F150" s="10">
        <f t="shared" si="21"/>
        <v>5.7227109057069958E-2</v>
      </c>
      <c r="G150" s="10">
        <f t="shared" si="22"/>
        <v>4.4064873973943897</v>
      </c>
    </row>
    <row r="151" spans="2:7" ht="12" customHeight="1" x14ac:dyDescent="0.2">
      <c r="B151" s="6">
        <v>89</v>
      </c>
      <c r="C151" s="10">
        <f t="shared" si="18"/>
        <v>0.53462737101432833</v>
      </c>
      <c r="D151" s="10">
        <f t="shared" si="19"/>
        <v>7.4051761584838808E-3</v>
      </c>
      <c r="E151" s="10">
        <f t="shared" si="20"/>
        <v>0.46537262898567167</v>
      </c>
      <c r="F151" s="10">
        <f t="shared" si="21"/>
        <v>4.9788213401256054E-2</v>
      </c>
      <c r="G151" s="10">
        <f t="shared" si="22"/>
        <v>3.8336924318967185</v>
      </c>
    </row>
    <row r="152" spans="2:7" ht="12" customHeight="1" x14ac:dyDescent="0.2">
      <c r="B152" s="6">
        <v>90</v>
      </c>
      <c r="C152" s="10">
        <f t="shared" si="18"/>
        <v>0.54199843521421065</v>
      </c>
      <c r="D152" s="10">
        <f t="shared" si="19"/>
        <v>7.3367629844338783E-3</v>
      </c>
      <c r="E152" s="10">
        <f t="shared" si="20"/>
        <v>0.45800156478578935</v>
      </c>
      <c r="F152" s="10">
        <f t="shared" si="21"/>
        <v>4.2417149201373738E-2</v>
      </c>
      <c r="G152" s="10">
        <f t="shared" si="22"/>
        <v>3.2661204885057806</v>
      </c>
    </row>
    <row r="153" spans="2:7" ht="12" customHeight="1" x14ac:dyDescent="0.2">
      <c r="B153" s="6">
        <v>91</v>
      </c>
      <c r="C153" s="10">
        <f t="shared" si="18"/>
        <v>0.54930053217912977</v>
      </c>
      <c r="D153" s="10">
        <f t="shared" si="19"/>
        <v>7.267255319116107E-3</v>
      </c>
      <c r="E153" s="10">
        <f t="shared" si="20"/>
        <v>0.45069946782087023</v>
      </c>
      <c r="F153" s="10">
        <f t="shared" si="21"/>
        <v>3.5115052236454614E-2</v>
      </c>
      <c r="G153" s="10">
        <f t="shared" si="22"/>
        <v>2.7038590222070056</v>
      </c>
    </row>
    <row r="154" spans="2:7" ht="12" customHeight="1" x14ac:dyDescent="0.2">
      <c r="B154" s="6">
        <v>92</v>
      </c>
      <c r="C154" s="10">
        <f t="shared" si="18"/>
        <v>0.55653260791498027</v>
      </c>
      <c r="D154" s="10">
        <f t="shared" si="19"/>
        <v>7.1967337629201033E-3</v>
      </c>
      <c r="E154" s="10">
        <f t="shared" si="20"/>
        <v>0.44346739208501973</v>
      </c>
      <c r="F154" s="10">
        <f t="shared" si="21"/>
        <v>2.7882976500604117E-2</v>
      </c>
      <c r="G154" s="10">
        <f t="shared" si="22"/>
        <v>2.1469891905465204</v>
      </c>
    </row>
    <row r="155" spans="2:7" ht="12" customHeight="1" x14ac:dyDescent="0.2">
      <c r="B155" s="6">
        <v>93</v>
      </c>
      <c r="C155" s="10">
        <f t="shared" si="18"/>
        <v>0.56369368784927509</v>
      </c>
      <c r="D155" s="10">
        <f t="shared" si="19"/>
        <v>7.1252765618171386E-3</v>
      </c>
      <c r="E155" s="10">
        <f t="shared" si="20"/>
        <v>0.43630631215072491</v>
      </c>
      <c r="F155" s="10">
        <f t="shared" si="21"/>
        <v>2.0721896566309295E-2</v>
      </c>
      <c r="G155" s="10">
        <f t="shared" si="22"/>
        <v>1.5955860356058196</v>
      </c>
    </row>
    <row r="156" spans="2:7" ht="12" customHeight="1" x14ac:dyDescent="0.2">
      <c r="B156" s="6">
        <v>94</v>
      </c>
      <c r="C156" s="10">
        <f t="shared" si="18"/>
        <v>0.57078287448653953</v>
      </c>
      <c r="D156" s="10">
        <f t="shared" si="19"/>
        <v>7.0529596274203875E-3</v>
      </c>
      <c r="E156" s="10">
        <f t="shared" si="20"/>
        <v>0.42921712551346047</v>
      </c>
      <c r="F156" s="10">
        <f t="shared" si="21"/>
        <v>1.3632709929044862E-2</v>
      </c>
      <c r="G156" s="10">
        <f t="shared" si="22"/>
        <v>1.0497186645364565</v>
      </c>
    </row>
    <row r="157" spans="2:7" ht="12" customHeight="1" x14ac:dyDescent="0.2">
      <c r="B157" s="6">
        <v>95</v>
      </c>
      <c r="C157" s="10">
        <f t="shared" si="18"/>
        <v>0.57779934508504716</v>
      </c>
      <c r="D157" s="10">
        <f t="shared" si="19"/>
        <v>6.9798565595797077E-3</v>
      </c>
      <c r="E157" s="10">
        <f t="shared" si="20"/>
        <v>0.42220065491495284</v>
      </c>
      <c r="F157" s="10">
        <f t="shared" si="21"/>
        <v>6.6162393305372325E-3</v>
      </c>
      <c r="G157" s="10">
        <f t="shared" si="22"/>
        <v>0.50945042845136967</v>
      </c>
    </row>
    <row r="158" spans="2:7" ht="12" customHeight="1" x14ac:dyDescent="0.2">
      <c r="B158" s="15">
        <v>96</v>
      </c>
      <c r="C158" s="16">
        <f t="shared" si="18"/>
        <v>0.58474234935732605</v>
      </c>
      <c r="D158" s="16">
        <f t="shared" si="19"/>
        <v>6.9060386712847489E-3</v>
      </c>
      <c r="E158" s="16">
        <f t="shared" si="20"/>
        <v>0.41525765064267395</v>
      </c>
      <c r="F158" s="16">
        <f t="shared" si="21"/>
        <v>-3.2676494174166404E-4</v>
      </c>
      <c r="G158" s="16">
        <f t="shared" si="22"/>
        <v>-2.5160900514105577E-2</v>
      </c>
    </row>
    <row r="159" spans="2:7" ht="12" customHeight="1" x14ac:dyDescent="0.2">
      <c r="B159" s="6">
        <v>97</v>
      </c>
      <c r="C159" s="10">
        <f t="shared" si="18"/>
        <v>0.59161120719663174</v>
      </c>
      <c r="D159" s="10">
        <f t="shared" si="19"/>
        <v>6.831575015663529E-3</v>
      </c>
      <c r="E159" s="10">
        <f t="shared" si="20"/>
        <v>0.40838879280336826</v>
      </c>
      <c r="F159" s="10">
        <f t="shared" si="21"/>
        <v>-7.1956227810473505E-3</v>
      </c>
      <c r="G159" s="10">
        <f t="shared" si="22"/>
        <v>-0.55406295414064388</v>
      </c>
    </row>
    <row r="160" spans="2:7" ht="12" customHeight="1" x14ac:dyDescent="0.2">
      <c r="B160" s="6">
        <v>98</v>
      </c>
      <c r="C160" s="10">
        <f t="shared" si="18"/>
        <v>0.59840530643138212</v>
      </c>
      <c r="D160" s="10">
        <f t="shared" si="19"/>
        <v>6.7565324148763078E-3</v>
      </c>
      <c r="E160" s="10">
        <f t="shared" si="20"/>
        <v>0.40159469356861788</v>
      </c>
      <c r="F160" s="10">
        <f t="shared" si="21"/>
        <v>-1.3989722015797734E-2</v>
      </c>
      <c r="G160" s="10">
        <f t="shared" si="22"/>
        <v>-1.0772085952164225</v>
      </c>
    </row>
    <row r="161" spans="2:7" ht="12" customHeight="1" x14ac:dyDescent="0.2">
      <c r="B161" s="6">
        <v>99</v>
      </c>
      <c r="C161" s="10">
        <f t="shared" si="18"/>
        <v>0.60512410060935384</v>
      </c>
      <c r="D161" s="10">
        <f t="shared" si="19"/>
        <v>6.6809754907166206E-3</v>
      </c>
      <c r="E161" s="10">
        <f t="shared" si="20"/>
        <v>0.39487589939064616</v>
      </c>
      <c r="F161" s="10">
        <f t="shared" si="21"/>
        <v>-2.0708516193769455E-2</v>
      </c>
      <c r="G161" s="10">
        <f t="shared" si="22"/>
        <v>-1.5945557469202463</v>
      </c>
    </row>
    <row r="162" spans="2:7" ht="12" customHeight="1" x14ac:dyDescent="0.2">
      <c r="B162" s="6">
        <v>100</v>
      </c>
      <c r="C162" s="10">
        <f t="shared" si="18"/>
        <v>0.61176710681326463</v>
      </c>
      <c r="D162" s="10">
        <f t="shared" si="19"/>
        <v>6.6049666967427836E-3</v>
      </c>
      <c r="E162" s="10">
        <f t="shared" si="20"/>
        <v>0.38823289318673537</v>
      </c>
      <c r="F162" s="10">
        <f t="shared" si="21"/>
        <v>-2.7351522397680239E-2</v>
      </c>
      <c r="G162" s="10">
        <f t="shared" si="22"/>
        <v>-2.106067224621377</v>
      </c>
    </row>
    <row r="163" spans="2:7" ht="12" customHeight="1" x14ac:dyDescent="0.2">
      <c r="B163" s="6">
        <v>101</v>
      </c>
      <c r="C163" s="10">
        <f t="shared" si="18"/>
        <v>0.61833390350917594</v>
      </c>
      <c r="D163" s="10">
        <f t="shared" si="19"/>
        <v>6.5285663517739879E-3</v>
      </c>
      <c r="E163" s="10">
        <f t="shared" si="20"/>
        <v>0.38166609649082406</v>
      </c>
      <c r="F163" s="10">
        <f t="shared" si="21"/>
        <v>-3.3918319093591554E-2</v>
      </c>
      <c r="G163" s="10">
        <f t="shared" si="22"/>
        <v>-2.6117105702065473</v>
      </c>
    </row>
    <row r="164" spans="2:7" ht="12" customHeight="1" x14ac:dyDescent="0.2">
      <c r="B164" s="6">
        <v>102</v>
      </c>
      <c r="C164" s="10">
        <f t="shared" si="18"/>
        <v>0.62482412842901358</v>
      </c>
      <c r="D164" s="10">
        <f t="shared" si="19"/>
        <v>6.4518326745953919E-3</v>
      </c>
      <c r="E164" s="10">
        <f t="shared" si="20"/>
        <v>0.37517587157098642</v>
      </c>
      <c r="F164" s="10">
        <f t="shared" si="21"/>
        <v>-4.0408544013429193E-2</v>
      </c>
      <c r="G164" s="10">
        <f t="shared" si="22"/>
        <v>-3.1114578890340461</v>
      </c>
    </row>
    <row r="165" spans="2:7" ht="12" customHeight="1" x14ac:dyDescent="0.2">
      <c r="B165" s="6">
        <v>103</v>
      </c>
      <c r="C165" s="10">
        <f t="shared" si="18"/>
        <v>0.63123747648833317</v>
      </c>
      <c r="D165" s="10">
        <f t="shared" si="19"/>
        <v>6.3748218197263347E-3</v>
      </c>
      <c r="E165" s="10">
        <f t="shared" si="20"/>
        <v>0.36876252351166683</v>
      </c>
      <c r="F165" s="10">
        <f t="shared" si="21"/>
        <v>-4.6821892072748783E-2</v>
      </c>
      <c r="G165" s="10">
        <f t="shared" si="22"/>
        <v>-3.6052856896016543</v>
      </c>
    </row>
    <row r="166" spans="2:7" ht="12" customHeight="1" x14ac:dyDescent="0.2">
      <c r="B166" s="6">
        <v>104</v>
      </c>
      <c r="C166" s="10">
        <f t="shared" si="18"/>
        <v>0.63757369774033146</v>
      </c>
      <c r="D166" s="10">
        <f t="shared" si="19"/>
        <v>6.2975879141150201E-3</v>
      </c>
      <c r="E166" s="10">
        <f t="shared" si="20"/>
        <v>0.36242630225966854</v>
      </c>
      <c r="F166" s="10">
        <f t="shared" si="21"/>
        <v>-5.3158113324747069E-2</v>
      </c>
      <c r="G166" s="10">
        <f t="shared" si="22"/>
        <v>-4.0931747260055218</v>
      </c>
    </row>
    <row r="167" spans="2:7" ht="12" customHeight="1" x14ac:dyDescent="0.2">
      <c r="B167" s="6">
        <v>105</v>
      </c>
      <c r="C167" s="10">
        <f t="shared" si="18"/>
        <v>0.6438325953669608</v>
      </c>
      <c r="D167" s="10">
        <f t="shared" si="19"/>
        <v>6.2201830946317892E-3</v>
      </c>
      <c r="E167" s="10">
        <f t="shared" si="20"/>
        <v>0.3561674046330392</v>
      </c>
      <c r="F167" s="10">
        <f t="shared" si="21"/>
        <v>-5.9417010951376414E-2</v>
      </c>
      <c r="G167" s="10">
        <f t="shared" si="22"/>
        <v>-4.57510984325598</v>
      </c>
    </row>
    <row r="168" spans="2:7" ht="12" customHeight="1" x14ac:dyDescent="0.2">
      <c r="B168" s="6">
        <v>106</v>
      </c>
      <c r="C168" s="10">
        <f t="shared" si="18"/>
        <v>0.65001402370788441</v>
      </c>
      <c r="D168" s="10">
        <f t="shared" si="19"/>
        <v>6.1426575462413301E-3</v>
      </c>
      <c r="E168" s="10">
        <f t="shared" si="20"/>
        <v>0.34998597629211559</v>
      </c>
      <c r="F168" s="10">
        <f t="shared" si="21"/>
        <v>-6.5598439292300026E-2</v>
      </c>
      <c r="G168" s="10">
        <f t="shared" si="22"/>
        <v>-5.0510798255071006</v>
      </c>
    </row>
    <row r="169" spans="2:7" ht="12" customHeight="1" x14ac:dyDescent="0.2">
      <c r="B169" s="6">
        <v>107</v>
      </c>
      <c r="C169" s="10">
        <f t="shared" si="18"/>
        <v>0.65611788632789647</v>
      </c>
      <c r="D169" s="10">
        <f t="shared" si="19"/>
        <v>6.0650595407420356E-3</v>
      </c>
      <c r="E169" s="10">
        <f t="shared" si="20"/>
        <v>0.34388211367210353</v>
      </c>
      <c r="F169" s="10">
        <f t="shared" si="21"/>
        <v>-7.1702301912312083E-2</v>
      </c>
      <c r="G169" s="10">
        <f t="shared" si="22"/>
        <v>-5.5210772472480283</v>
      </c>
    </row>
    <row r="170" spans="2:7" ht="12" customHeight="1" x14ac:dyDescent="0.2">
      <c r="B170" s="13">
        <v>108</v>
      </c>
      <c r="C170" s="10">
        <f t="shared" si="18"/>
        <v>0.66214413412332607</v>
      </c>
      <c r="D170" s="10">
        <f t="shared" si="19"/>
        <v>5.9874354759681782E-3</v>
      </c>
      <c r="E170" s="10">
        <f t="shared" si="20"/>
        <v>0.33785586587667393</v>
      </c>
      <c r="F170" s="10">
        <f t="shared" si="21"/>
        <v>-7.7728549707741679E-2</v>
      </c>
      <c r="G170" s="10">
        <f t="shared" si="22"/>
        <v>-5.9850983274961074</v>
      </c>
    </row>
    <row r="171" spans="2:7" ht="12" customHeight="1" x14ac:dyDescent="0.2">
      <c r="B171" s="13">
        <v>109</v>
      </c>
      <c r="C171" s="10">
        <f t="shared" si="18"/>
        <v>0.66809276346782642</v>
      </c>
      <c r="D171" s="10">
        <f t="shared" si="19"/>
        <v>5.9098299153575251E-3</v>
      </c>
      <c r="E171" s="10">
        <f t="shared" si="20"/>
        <v>0.33190723653217358</v>
      </c>
      <c r="F171" s="10">
        <f t="shared" si="21"/>
        <v>-8.3677179052242034E-2</v>
      </c>
      <c r="G171" s="10">
        <f t="shared" si="22"/>
        <v>-6.4431427870226337</v>
      </c>
    </row>
    <row r="172" spans="2:7" ht="12" customHeight="1" x14ac:dyDescent="0.2">
      <c r="B172" s="6">
        <v>110</v>
      </c>
      <c r="C172" s="10">
        <f t="shared" si="18"/>
        <v>0.67396381439788478</v>
      </c>
      <c r="D172" s="10">
        <f t="shared" si="19"/>
        <v>5.8322856277937419E-3</v>
      </c>
      <c r="E172" s="10">
        <f t="shared" si="20"/>
        <v>0.32603618560211522</v>
      </c>
      <c r="F172" s="10">
        <f t="shared" si="21"/>
        <v>-8.9548229982300387E-2</v>
      </c>
      <c r="G172" s="10">
        <f t="shared" si="22"/>
        <v>-6.8952137086371277</v>
      </c>
    </row>
    <row r="173" spans="2:7" ht="12" customHeight="1" x14ac:dyDescent="0.2">
      <c r="B173" s="6">
        <v>111</v>
      </c>
      <c r="C173" s="10">
        <f t="shared" si="18"/>
        <v>0.6797573688382661</v>
      </c>
      <c r="D173" s="10">
        <f t="shared" si="19"/>
        <v>5.7548436276391559E-3</v>
      </c>
      <c r="E173" s="10">
        <f t="shared" si="20"/>
        <v>0.3202426311617339</v>
      </c>
      <c r="F173" s="10">
        <f t="shared" si="21"/>
        <v>-9.5341784422681708E-2</v>
      </c>
      <c r="G173" s="10">
        <f t="shared" si="22"/>
        <v>-7.3413174005464903</v>
      </c>
    </row>
    <row r="174" spans="2:7" ht="12" customHeight="1" x14ac:dyDescent="0.2">
      <c r="B174" s="6">
        <v>112</v>
      </c>
      <c r="C174" s="10">
        <f t="shared" si="18"/>
        <v>0.6854735488675634</v>
      </c>
      <c r="D174" s="10">
        <f t="shared" si="19"/>
        <v>5.6775432148794807E-3</v>
      </c>
      <c r="E174" s="10">
        <f t="shared" si="20"/>
        <v>0.3145264511324366</v>
      </c>
      <c r="F174" s="10">
        <f t="shared" si="21"/>
        <v>-0.10105796445197901</v>
      </c>
      <c r="G174" s="10">
        <f t="shared" si="22"/>
        <v>-7.7814632628023812</v>
      </c>
    </row>
    <row r="175" spans="2:7" ht="12" customHeight="1" x14ac:dyDescent="0.2">
      <c r="B175" s="6">
        <v>113</v>
      </c>
      <c r="C175" s="10">
        <f t="shared" si="18"/>
        <v>0.69111251502391013</v>
      </c>
      <c r="D175" s="10">
        <f t="shared" si="19"/>
        <v>5.6004220153076248E-3</v>
      </c>
      <c r="E175" s="10">
        <f t="shared" si="20"/>
        <v>0.30888748497608987</v>
      </c>
      <c r="F175" s="10">
        <f t="shared" si="21"/>
        <v>-0.10669693060832575</v>
      </c>
      <c r="G175" s="10">
        <f t="shared" si="22"/>
        <v>-8.2156636568410804</v>
      </c>
    </row>
    <row r="176" spans="2:7" ht="12" customHeight="1" x14ac:dyDescent="0.2">
      <c r="B176" s="6">
        <v>114</v>
      </c>
      <c r="C176" s="10">
        <f t="shared" si="18"/>
        <v>0.69667446465087057</v>
      </c>
      <c r="D176" s="10">
        <f t="shared" si="19"/>
        <v>5.5235160206791581E-3</v>
      </c>
      <c r="E176" s="10">
        <f t="shared" si="20"/>
        <v>0.30332553534912943</v>
      </c>
      <c r="F176" s="10">
        <f t="shared" si="21"/>
        <v>-0.11225888023528618</v>
      </c>
      <c r="G176" s="10">
        <f t="shared" si="22"/>
        <v>-8.6439337781170344</v>
      </c>
    </row>
    <row r="177" spans="2:7" ht="12" customHeight="1" x14ac:dyDescent="0.2">
      <c r="B177" s="6">
        <v>115</v>
      </c>
      <c r="C177" s="10">
        <f t="shared" si="18"/>
        <v>0.70215963028344452</v>
      </c>
      <c r="D177" s="10">
        <f t="shared" si="19"/>
        <v>5.4468596287768796E-3</v>
      </c>
      <c r="E177" s="10">
        <f t="shared" si="20"/>
        <v>0.29784036971655548</v>
      </c>
      <c r="F177" s="10">
        <f t="shared" si="21"/>
        <v>-0.11774404586786014</v>
      </c>
      <c r="G177" s="10">
        <f t="shared" si="22"/>
        <v>-9.0662915318252288</v>
      </c>
    </row>
    <row r="178" spans="2:7" ht="12" customHeight="1" x14ac:dyDescent="0.2">
      <c r="B178" s="6">
        <v>116</v>
      </c>
      <c r="C178" s="10">
        <f t="shared" si="18"/>
        <v>0.70756827807406752</v>
      </c>
      <c r="D178" s="10">
        <f t="shared" si="19"/>
        <v>5.3704856833268469E-3</v>
      </c>
      <c r="E178" s="10">
        <f t="shared" si="20"/>
        <v>0.29243172192593248</v>
      </c>
      <c r="F178" s="10">
        <f t="shared" si="21"/>
        <v>-0.12315269365848314</v>
      </c>
      <c r="G178" s="10">
        <f t="shared" si="22"/>
        <v>-9.482757411703199</v>
      </c>
    </row>
    <row r="179" spans="2:7" ht="12" customHeight="1" x14ac:dyDescent="0.2">
      <c r="B179" s="6">
        <v>117</v>
      </c>
      <c r="C179" s="10">
        <f t="shared" si="18"/>
        <v>0.71290070625843072</v>
      </c>
      <c r="D179" s="10">
        <f t="shared" si="19"/>
        <v>5.2944255137125458E-3</v>
      </c>
      <c r="E179" s="10">
        <f t="shared" si="20"/>
        <v>0.28709929374156928</v>
      </c>
      <c r="F179" s="10">
        <f t="shared" si="21"/>
        <v>-0.12848512184284633</v>
      </c>
      <c r="G179" s="10">
        <f t="shared" si="22"/>
        <v>-9.8933543818991652</v>
      </c>
    </row>
    <row r="180" spans="2:7" ht="12" customHeight="1" x14ac:dyDescent="0.2">
      <c r="B180" s="6">
        <v>118</v>
      </c>
      <c r="C180" s="10">
        <f t="shared" si="18"/>
        <v>0.71815724366089106</v>
      </c>
      <c r="D180" s="10">
        <f t="shared" si="19"/>
        <v>5.2187089744382279E-3</v>
      </c>
      <c r="E180" s="10">
        <f t="shared" si="20"/>
        <v>0.28184275633910894</v>
      </c>
      <c r="F180" s="10">
        <f t="shared" si="21"/>
        <v>-0.13374165924530668</v>
      </c>
      <c r="G180" s="10">
        <f t="shared" si="22"/>
        <v>-10.298107761888613</v>
      </c>
    </row>
    <row r="181" spans="2:7" ht="12" customHeight="1" x14ac:dyDescent="0.2">
      <c r="B181" s="6">
        <v>119</v>
      </c>
      <c r="C181" s="10">
        <f t="shared" si="18"/>
        <v>0.72333824823920478</v>
      </c>
      <c r="D181" s="10">
        <f t="shared" si="19"/>
        <v>5.1433644842963904E-3</v>
      </c>
      <c r="E181" s="10">
        <f t="shared" si="20"/>
        <v>0.27666175176079522</v>
      </c>
      <c r="F181" s="10">
        <f t="shared" si="21"/>
        <v>-0.1389226638236204</v>
      </c>
      <c r="G181" s="10">
        <f t="shared" si="22"/>
        <v>-10.697045114418769</v>
      </c>
    </row>
    <row r="182" spans="2:7" ht="12" customHeight="1" x14ac:dyDescent="0.2">
      <c r="B182" s="6">
        <v>120</v>
      </c>
      <c r="C182" s="10">
        <f t="shared" si="18"/>
        <v>0.72844410566825801</v>
      </c>
      <c r="D182" s="10">
        <f t="shared" si="19"/>
        <v>5.0684190651981249E-3</v>
      </c>
      <c r="E182" s="10">
        <f t="shared" si="20"/>
        <v>0.27155589433174199</v>
      </c>
      <c r="F182" s="10">
        <f t="shared" si="21"/>
        <v>-0.14402852125267362</v>
      </c>
      <c r="G182" s="10">
        <f t="shared" si="22"/>
        <v>-11.090196136455868</v>
      </c>
    </row>
    <row r="183" spans="2:7" ht="12" customHeight="1" x14ac:dyDescent="0.2">
      <c r="B183" s="6">
        <v>121</v>
      </c>
      <c r="C183" s="10">
        <f t="shared" si="18"/>
        <v>0.73347522796244746</v>
      </c>
      <c r="D183" s="10">
        <f t="shared" si="19"/>
        <v>4.9938983806286199E-3</v>
      </c>
      <c r="E183" s="10">
        <f t="shared" si="20"/>
        <v>0.26652477203755254</v>
      </c>
      <c r="F183" s="10">
        <f t="shared" si="21"/>
        <v>-0.14905964354686307</v>
      </c>
      <c r="G183" s="10">
        <f t="shared" si="22"/>
        <v>-11.477592553108455</v>
      </c>
    </row>
    <row r="184" spans="2:7" ht="12" customHeight="1" x14ac:dyDescent="0.2">
      <c r="B184" s="6">
        <v>122</v>
      </c>
      <c r="C184" s="10">
        <f t="shared" si="18"/>
        <v>0.7384320521363128</v>
      </c>
      <c r="D184" s="10">
        <f t="shared" si="19"/>
        <v>4.9198267736934691E-3</v>
      </c>
      <c r="E184" s="10">
        <f t="shared" si="20"/>
        <v>0.2615679478636872</v>
      </c>
      <c r="F184" s="10">
        <f t="shared" si="21"/>
        <v>-0.15401646772072841</v>
      </c>
      <c r="G184" s="10">
        <f t="shared" si="22"/>
        <v>-11.859268014496086</v>
      </c>
    </row>
    <row r="185" spans="2:7" ht="12" customHeight="1" x14ac:dyDescent="0.2">
      <c r="B185" s="6">
        <v>123</v>
      </c>
      <c r="C185" s="10">
        <f t="shared" si="18"/>
        <v>0.74331503890299622</v>
      </c>
      <c r="D185" s="10">
        <f t="shared" si="19"/>
        <v>4.846227304724551E-3</v>
      </c>
      <c r="E185" s="10">
        <f t="shared" si="20"/>
        <v>0.25668496109700378</v>
      </c>
      <c r="F185" s="10">
        <f t="shared" si="21"/>
        <v>-0.15889945448741183</v>
      </c>
      <c r="G185" s="10">
        <f t="shared" si="22"/>
        <v>-12.235257995530709</v>
      </c>
    </row>
    <row r="186" spans="2:7" ht="12" customHeight="1" x14ac:dyDescent="0.2">
      <c r="B186" s="6">
        <v>124</v>
      </c>
      <c r="C186" s="10">
        <f t="shared" si="18"/>
        <v>0.74812467141008154</v>
      </c>
      <c r="D186" s="10">
        <f t="shared" si="19"/>
        <v>4.7731217884172117E-3</v>
      </c>
      <c r="E186" s="10">
        <f t="shared" si="20"/>
        <v>0.25187532858991846</v>
      </c>
      <c r="F186" s="10">
        <f t="shared" si="21"/>
        <v>-0.16370908699449715</v>
      </c>
      <c r="G186" s="10">
        <f t="shared" si="22"/>
        <v>-12.605599698576279</v>
      </c>
    </row>
    <row r="187" spans="2:7" ht="12" customHeight="1" x14ac:dyDescent="0.2">
      <c r="B187" s="6">
        <v>125</v>
      </c>
      <c r="C187" s="10">
        <f t="shared" si="18"/>
        <v>0.75286145401231652</v>
      </c>
      <c r="D187" s="10">
        <f t="shared" si="19"/>
        <v>4.7005308304733069E-3</v>
      </c>
      <c r="E187" s="10">
        <f t="shared" si="20"/>
        <v>0.24713854598768348</v>
      </c>
      <c r="F187" s="10">
        <f t="shared" si="21"/>
        <v>-0.16844586959673213</v>
      </c>
      <c r="G187" s="10">
        <f t="shared" si="22"/>
        <v>-12.970331958948373</v>
      </c>
    </row>
    <row r="188" spans="2:7" ht="12" customHeight="1" x14ac:dyDescent="0.2">
      <c r="B188" s="6">
        <v>126</v>
      </c>
      <c r="C188" s="10">
        <f t="shared" si="18"/>
        <v>0.75752591108072964</v>
      </c>
      <c r="D188" s="10">
        <f t="shared" si="19"/>
        <v>4.6284738637272279E-3</v>
      </c>
      <c r="E188" s="10">
        <f t="shared" si="20"/>
        <v>0.24247408891927036</v>
      </c>
      <c r="F188" s="10">
        <f t="shared" si="21"/>
        <v>-0.17311032666514525</v>
      </c>
      <c r="G188" s="10">
        <f t="shared" si="22"/>
        <v>-13.329495153216183</v>
      </c>
    </row>
    <row r="189" spans="2:7" ht="12" customHeight="1" x14ac:dyDescent="0.2">
      <c r="B189" s="6">
        <v>127</v>
      </c>
      <c r="C189" s="10">
        <f t="shared" si="18"/>
        <v>0.76211858584760195</v>
      </c>
      <c r="D189" s="10">
        <f t="shared" si="19"/>
        <v>4.5569691837345399E-3</v>
      </c>
      <c r="E189" s="10">
        <f t="shared" si="20"/>
        <v>0.23788141415239805</v>
      </c>
      <c r="F189" s="10">
        <f t="shared" si="21"/>
        <v>-0.17770300143201756</v>
      </c>
      <c r="G189" s="10">
        <f t="shared" si="22"/>
        <v>-13.68313111026535</v>
      </c>
    </row>
    <row r="190" spans="2:7" ht="12" customHeight="1" x14ac:dyDescent="0.2">
      <c r="B190" s="6">
        <v>128</v>
      </c>
      <c r="C190" s="10">
        <f t="shared" si="18"/>
        <v>0.76664003928675006</v>
      </c>
      <c r="D190" s="10">
        <f t="shared" si="19"/>
        <v>4.4860339838051419E-3</v>
      </c>
      <c r="E190" s="10">
        <f t="shared" si="20"/>
        <v>0.23335996071324994</v>
      </c>
      <c r="F190" s="10">
        <f t="shared" si="21"/>
        <v>-0.18222445487116568</v>
      </c>
      <c r="G190" s="10">
        <f t="shared" si="22"/>
        <v>-14.031283025079755</v>
      </c>
    </row>
    <row r="191" spans="2:7" ht="12" customHeight="1" x14ac:dyDescent="0.2">
      <c r="B191" s="6">
        <v>129</v>
      </c>
      <c r="C191" s="10">
        <f t="shared" si="18"/>
        <v>0.77109084902856229</v>
      </c>
      <c r="D191" s="10">
        <f t="shared" si="19"/>
        <v>4.4156843894650665E-3</v>
      </c>
      <c r="E191" s="10">
        <f t="shared" si="20"/>
        <v>0.22890915097143771</v>
      </c>
      <c r="F191" s="10">
        <f t="shared" si="21"/>
        <v>-0.1866752646129779</v>
      </c>
      <c r="G191" s="10">
        <f t="shared" si="22"/>
        <v>-14.373995375199296</v>
      </c>
    </row>
    <row r="192" spans="2:7" ht="12" customHeight="1" x14ac:dyDescent="0.2">
      <c r="B192" s="6">
        <v>130</v>
      </c>
      <c r="C192" s="10">
        <f t="shared" si="18"/>
        <v>0.77547160830920014</v>
      </c>
      <c r="D192" s="10">
        <f t="shared" si="19"/>
        <v>4.3459354923330237E-3</v>
      </c>
      <c r="E192" s="10">
        <f t="shared" si="20"/>
        <v>0.22452839169079986</v>
      </c>
      <c r="F192" s="10">
        <f t="shared" si="21"/>
        <v>-0.19105602389361576</v>
      </c>
      <c r="G192" s="10">
        <f t="shared" si="22"/>
        <v>-14.711313839808412</v>
      </c>
    </row>
    <row r="193" spans="2:7" ht="12" customHeight="1" x14ac:dyDescent="0.2">
      <c r="B193" s="6">
        <v>131</v>
      </c>
      <c r="C193" s="10">
        <f t="shared" si="18"/>
        <v>0.77978292495338186</v>
      </c>
      <c r="D193" s="10">
        <f t="shared" si="19"/>
        <v>4.2768013833997288E-3</v>
      </c>
      <c r="E193" s="10">
        <f t="shared" si="20"/>
        <v>0.22021707504661814</v>
      </c>
      <c r="F193" s="10">
        <f t="shared" si="21"/>
        <v>-0.19536734053779747</v>
      </c>
      <c r="G193" s="10">
        <f t="shared" si="22"/>
        <v>-15.043285221410404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K116"/>
  <sheetViews>
    <sheetView topLeftCell="A91" workbookViewId="0">
      <selection activeCell="F120" sqref="F120"/>
    </sheetView>
  </sheetViews>
  <sheetFormatPr defaultColWidth="17.42578125" defaultRowHeight="11.25" customHeight="1" x14ac:dyDescent="0.25"/>
  <sheetData>
    <row r="6" spans="3:11" ht="11.25" customHeight="1" x14ac:dyDescent="0.25">
      <c r="C6" s="5" t="s">
        <v>6</v>
      </c>
    </row>
    <row r="7" spans="3:11" ht="11.25" customHeight="1" x14ac:dyDescent="0.25"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45</v>
      </c>
      <c r="I7" s="4" t="s">
        <v>47</v>
      </c>
    </row>
    <row r="8" spans="3:11" ht="11.25" customHeight="1" x14ac:dyDescent="0.25">
      <c r="C8" s="5" t="s">
        <v>50</v>
      </c>
      <c r="D8" s="6">
        <v>89</v>
      </c>
      <c r="E8" s="6">
        <v>86</v>
      </c>
      <c r="F8" s="6">
        <v>102</v>
      </c>
      <c r="G8" s="6">
        <v>102</v>
      </c>
      <c r="H8" s="9">
        <f>AVERAGE(D8:G8)</f>
        <v>94.75</v>
      </c>
      <c r="I8" s="9">
        <f>_xlfn.STDEV.P(D8:G8)</f>
        <v>7.3271754448764224</v>
      </c>
    </row>
    <row r="9" spans="3:11" ht="11.25" customHeight="1" x14ac:dyDescent="0.25">
      <c r="C9" s="5" t="s">
        <v>46</v>
      </c>
      <c r="D9" s="6">
        <f>D8*0.55</f>
        <v>48.95</v>
      </c>
      <c r="E9" s="6">
        <f t="shared" ref="E9:G9" si="0">E8*0.55</f>
        <v>47.300000000000004</v>
      </c>
      <c r="F9" s="6">
        <f t="shared" si="0"/>
        <v>56.1</v>
      </c>
      <c r="G9" s="6">
        <f t="shared" si="0"/>
        <v>56.1</v>
      </c>
      <c r="H9" s="9">
        <f>AVERAGE(D9:G9)</f>
        <v>52.112499999999997</v>
      </c>
      <c r="I9" s="9">
        <f>_xlfn.STDEV.P(D9:G9)</f>
        <v>4.0299464946820311</v>
      </c>
    </row>
    <row r="11" spans="3:11" ht="11.25" customHeight="1" x14ac:dyDescent="0.25">
      <c r="H11" s="19"/>
    </row>
    <row r="13" spans="3:11" ht="11.25" customHeight="1" x14ac:dyDescent="0.25">
      <c r="G13" s="4" t="s">
        <v>50</v>
      </c>
      <c r="H13" s="4" t="s">
        <v>46</v>
      </c>
    </row>
    <row r="14" spans="3:11" ht="11.25" customHeight="1" x14ac:dyDescent="0.25">
      <c r="F14" s="4" t="s">
        <v>31</v>
      </c>
      <c r="G14" s="6">
        <f>(H8/I8)^2</f>
        <v>167.21885913853319</v>
      </c>
      <c r="H14" s="6">
        <f>(H9/I9)^2</f>
        <v>167.21885913853328</v>
      </c>
    </row>
    <row r="15" spans="3:11" ht="11.25" customHeight="1" x14ac:dyDescent="0.25">
      <c r="F15" s="4" t="s">
        <v>32</v>
      </c>
      <c r="G15" s="6">
        <f>I8^2/H8</f>
        <v>0.56662269129287601</v>
      </c>
      <c r="H15" s="6">
        <f>I9^2/H9</f>
        <v>0.31164248021108165</v>
      </c>
    </row>
    <row r="16" spans="3:11" ht="33.75" x14ac:dyDescent="0.25">
      <c r="C16" s="4" t="s">
        <v>43</v>
      </c>
      <c r="D16" s="4" t="s">
        <v>44</v>
      </c>
      <c r="F16" s="4" t="s">
        <v>48</v>
      </c>
      <c r="G16" s="4" t="s">
        <v>49</v>
      </c>
      <c r="H16" s="4" t="s">
        <v>51</v>
      </c>
      <c r="I16" s="4" t="s">
        <v>52</v>
      </c>
      <c r="J16" s="4" t="s">
        <v>53</v>
      </c>
      <c r="K16" s="4" t="s">
        <v>54</v>
      </c>
    </row>
    <row r="17" spans="3:11" ht="11.25" customHeight="1" x14ac:dyDescent="0.25">
      <c r="C17" s="6">
        <v>1</v>
      </c>
      <c r="D17" s="17">
        <v>0.02</v>
      </c>
      <c r="F17" s="6">
        <v>30</v>
      </c>
      <c r="G17" s="18">
        <f>GAMMADIST(F17,$G$14,$G$15,TRUE)</f>
        <v>5.7843362303203366E-36</v>
      </c>
      <c r="H17" s="18">
        <f>GAMMADIST(F17,$G$14,$G$15,FALSE)</f>
        <v>2.2121097859767609E-35</v>
      </c>
      <c r="I17" s="18">
        <f>GAMMADIST(F17,$H$14,$H$15,TRUE)</f>
        <v>3.6831078719381536E-11</v>
      </c>
      <c r="J17" s="18">
        <f>GAMMADIST(F17,$H$14,$H$15,FALSE)</f>
        <v>8.8698330836058891E-11</v>
      </c>
      <c r="K17" s="18">
        <f>(1-I17)*20-22*G17</f>
        <v>19.999999999263377</v>
      </c>
    </row>
    <row r="18" spans="3:11" ht="11.25" customHeight="1" x14ac:dyDescent="0.25">
      <c r="C18" s="6">
        <v>2</v>
      </c>
      <c r="D18" s="17">
        <v>0.11</v>
      </c>
      <c r="F18" s="6">
        <v>31</v>
      </c>
      <c r="G18" s="18">
        <f t="shared" ref="G18:G81" si="1">GAMMADIST(F18,$G$14,$G$15,TRUE)</f>
        <v>2.4194068494702018E-34</v>
      </c>
      <c r="H18" s="18">
        <f t="shared" ref="H18:H81" si="2">GAMMADIST(F18,$G$14,$G$15,FALSE)</f>
        <v>8.8180937797114623E-34</v>
      </c>
      <c r="I18" s="18">
        <f t="shared" ref="I18:I81" si="3">GAMMADIST(F18,$H$14,$H$15,TRUE)</f>
        <v>3.7412985278988198E-10</v>
      </c>
      <c r="J18" s="18">
        <f t="shared" ref="J18:J81" si="4">GAMMADIST(F18,$H$14,$H$15,FALSE)</f>
        <v>8.3440829714270009E-10</v>
      </c>
      <c r="K18" s="18">
        <f t="shared" ref="K18:K81" si="5">(1-I18)*20-22*G18</f>
        <v>19.999999992517402</v>
      </c>
    </row>
    <row r="19" spans="3:11" ht="11.25" customHeight="1" x14ac:dyDescent="0.25">
      <c r="C19" s="6">
        <v>3</v>
      </c>
      <c r="D19" s="17">
        <v>0.15</v>
      </c>
      <c r="F19" s="6">
        <v>32</v>
      </c>
      <c r="G19" s="18">
        <f t="shared" si="1"/>
        <v>8.5046448497058182E-33</v>
      </c>
      <c r="H19" s="18">
        <f t="shared" si="2"/>
        <v>2.9565560915902666E-32</v>
      </c>
      <c r="I19" s="18">
        <f t="shared" si="3"/>
        <v>3.1992266789591305E-9</v>
      </c>
      <c r="J19" s="18">
        <f t="shared" si="4"/>
        <v>6.6021464569754641E-9</v>
      </c>
      <c r="K19" s="18">
        <f t="shared" si="5"/>
        <v>19.999999936015467</v>
      </c>
    </row>
    <row r="20" spans="3:11" ht="11.25" customHeight="1" x14ac:dyDescent="0.25">
      <c r="C20" s="6">
        <v>4</v>
      </c>
      <c r="D20" s="17">
        <v>0.18</v>
      </c>
      <c r="F20" s="6">
        <v>33</v>
      </c>
      <c r="G20" s="18">
        <f t="shared" si="1"/>
        <v>2.5395242323645353E-31</v>
      </c>
      <c r="H20" s="18">
        <f t="shared" si="2"/>
        <v>8.4268848499227998E-31</v>
      </c>
      <c r="I20" s="18">
        <f t="shared" si="3"/>
        <v>2.3281219120407476E-8</v>
      </c>
      <c r="J20" s="18">
        <f t="shared" si="4"/>
        <v>4.4408000725895169E-8</v>
      </c>
      <c r="K20" s="18">
        <f t="shared" si="5"/>
        <v>19.999999534375618</v>
      </c>
    </row>
    <row r="21" spans="3:11" ht="11.25" customHeight="1" x14ac:dyDescent="0.25">
      <c r="C21" s="6">
        <v>5</v>
      </c>
      <c r="D21" s="17">
        <v>0.21</v>
      </c>
      <c r="F21" s="6">
        <v>34</v>
      </c>
      <c r="G21" s="18">
        <f t="shared" si="1"/>
        <v>6.5048558050795396E-30</v>
      </c>
      <c r="H21" s="18">
        <f t="shared" si="2"/>
        <v>2.0617180136168475E-29</v>
      </c>
      <c r="I21" s="18">
        <f t="shared" si="3"/>
        <v>1.4561945791331798E-7</v>
      </c>
      <c r="J21" s="18">
        <f t="shared" si="4"/>
        <v>2.5640031710658367E-7</v>
      </c>
      <c r="K21" s="18">
        <f t="shared" si="5"/>
        <v>19.99999708761084</v>
      </c>
    </row>
    <row r="22" spans="3:11" ht="11.25" customHeight="1" x14ac:dyDescent="0.25">
      <c r="C22" s="6">
        <v>6</v>
      </c>
      <c r="D22" s="17">
        <v>0.25</v>
      </c>
      <c r="F22" s="6">
        <v>35</v>
      </c>
      <c r="G22" s="18">
        <f t="shared" si="1"/>
        <v>1.4420620357409551E-28</v>
      </c>
      <c r="H22" s="18">
        <f t="shared" si="2"/>
        <v>4.368357136947361E-28</v>
      </c>
      <c r="I22" s="18">
        <f t="shared" si="3"/>
        <v>7.9002768198459734E-7</v>
      </c>
      <c r="J22" s="18">
        <f t="shared" si="4"/>
        <v>1.2820429067847222E-6</v>
      </c>
      <c r="K22" s="18">
        <f t="shared" si="5"/>
        <v>19.999984199446359</v>
      </c>
    </row>
    <row r="23" spans="3:11" ht="11.25" customHeight="1" x14ac:dyDescent="0.25">
      <c r="C23" s="6">
        <v>7</v>
      </c>
      <c r="D23" s="17">
        <v>0.28999999999999998</v>
      </c>
      <c r="F23" s="6">
        <v>36</v>
      </c>
      <c r="G23" s="18">
        <f t="shared" si="1"/>
        <v>2.7895627521987934E-27</v>
      </c>
      <c r="H23" s="18">
        <f t="shared" si="2"/>
        <v>8.0807936688500818E-27</v>
      </c>
      <c r="I23" s="18">
        <f t="shared" si="3"/>
        <v>3.7489966578802511E-6</v>
      </c>
      <c r="J23" s="18">
        <f t="shared" si="4"/>
        <v>5.5967198907522289E-6</v>
      </c>
      <c r="K23" s="18">
        <f t="shared" si="5"/>
        <v>19.999925020066843</v>
      </c>
    </row>
    <row r="24" spans="3:11" ht="11.25" customHeight="1" x14ac:dyDescent="0.25">
      <c r="C24" s="6">
        <v>8</v>
      </c>
      <c r="D24" s="17">
        <v>0.33</v>
      </c>
      <c r="F24" s="6">
        <v>37</v>
      </c>
      <c r="G24" s="18">
        <f t="shared" si="1"/>
        <v>4.7440385954290124E-26</v>
      </c>
      <c r="H24" s="18">
        <f t="shared" si="2"/>
        <v>1.31482463413707E-25</v>
      </c>
      <c r="I24" s="18">
        <f t="shared" si="3"/>
        <v>1.5681963156008312E-5</v>
      </c>
      <c r="J24" s="18">
        <f t="shared" si="4"/>
        <v>2.1490301898587769E-5</v>
      </c>
      <c r="K24" s="18">
        <f t="shared" si="5"/>
        <v>19.999686360736881</v>
      </c>
    </row>
    <row r="25" spans="3:11" ht="11.25" customHeight="1" x14ac:dyDescent="0.25">
      <c r="C25" s="6">
        <v>9</v>
      </c>
      <c r="D25" s="17">
        <v>0.37</v>
      </c>
      <c r="F25" s="6">
        <v>38</v>
      </c>
      <c r="G25" s="18">
        <f t="shared" si="1"/>
        <v>7.1419074454974795E-25</v>
      </c>
      <c r="H25" s="18">
        <f t="shared" si="2"/>
        <v>1.894662969824071E-24</v>
      </c>
      <c r="I25" s="18">
        <f t="shared" si="3"/>
        <v>5.8239371410464025E-5</v>
      </c>
      <c r="J25" s="18">
        <f t="shared" si="4"/>
        <v>7.3080545765562041E-5</v>
      </c>
      <c r="K25" s="18">
        <f t="shared" si="5"/>
        <v>19.998835212571791</v>
      </c>
    </row>
    <row r="26" spans="3:11" ht="11.25" customHeight="1" x14ac:dyDescent="0.25">
      <c r="C26" s="6">
        <v>10</v>
      </c>
      <c r="D26" s="17">
        <v>0.4</v>
      </c>
      <c r="F26" s="6">
        <v>39</v>
      </c>
      <c r="G26" s="18">
        <f t="shared" si="1"/>
        <v>9.5784514916131008E-24</v>
      </c>
      <c r="H26" s="18">
        <f t="shared" si="2"/>
        <v>2.4332522874238287E-23</v>
      </c>
      <c r="I26" s="18">
        <f t="shared" si="3"/>
        <v>1.9331573426962308E-4</v>
      </c>
      <c r="J26" s="18">
        <f t="shared" si="4"/>
        <v>2.2148896093746078E-4</v>
      </c>
      <c r="K26" s="18">
        <f t="shared" si="5"/>
        <v>19.996133685314607</v>
      </c>
    </row>
    <row r="27" spans="3:11" ht="11.25" customHeight="1" x14ac:dyDescent="0.25">
      <c r="C27" s="6">
        <v>11</v>
      </c>
      <c r="D27" s="17">
        <v>0.43</v>
      </c>
      <c r="F27" s="6">
        <v>40</v>
      </c>
      <c r="G27" s="18">
        <f t="shared" si="1"/>
        <v>1.1511803426635365E-22</v>
      </c>
      <c r="H27" s="18">
        <f t="shared" si="2"/>
        <v>2.8013402907603144E-22</v>
      </c>
      <c r="I27" s="18">
        <f t="shared" si="3"/>
        <v>5.7712163681850385E-4</v>
      </c>
      <c r="J27" s="18">
        <f t="shared" si="4"/>
        <v>6.0176364080134325E-4</v>
      </c>
      <c r="K27" s="18">
        <f t="shared" si="5"/>
        <v>19.98845756726363</v>
      </c>
    </row>
    <row r="28" spans="3:11" ht="11.25" customHeight="1" x14ac:dyDescent="0.25">
      <c r="C28" s="6">
        <v>12</v>
      </c>
      <c r="D28" s="17">
        <v>0.47</v>
      </c>
      <c r="F28" s="6">
        <v>41</v>
      </c>
      <c r="G28" s="18">
        <f t="shared" si="1"/>
        <v>1.2465845289104314E-21</v>
      </c>
      <c r="H28" s="18">
        <f t="shared" si="2"/>
        <v>2.9067858107199828E-21</v>
      </c>
      <c r="I28" s="18">
        <f t="shared" si="3"/>
        <v>1.5587229770726808E-3</v>
      </c>
      <c r="J28" s="18">
        <f t="shared" si="4"/>
        <v>1.4735614051695509E-3</v>
      </c>
      <c r="K28" s="18">
        <f t="shared" si="5"/>
        <v>19.968825540458546</v>
      </c>
    </row>
    <row r="29" spans="3:11" ht="11.25" customHeight="1" x14ac:dyDescent="0.25">
      <c r="C29" s="6">
        <v>13</v>
      </c>
      <c r="D29" s="17">
        <v>0.51</v>
      </c>
      <c r="F29" s="6">
        <v>42</v>
      </c>
      <c r="G29" s="18">
        <f t="shared" si="1"/>
        <v>1.2224282869649722E-20</v>
      </c>
      <c r="H29" s="18">
        <f t="shared" si="2"/>
        <v>2.7321464244471912E-20</v>
      </c>
      <c r="I29" s="18">
        <f t="shared" si="3"/>
        <v>3.8298600679532785E-3</v>
      </c>
      <c r="J29" s="18">
        <f t="shared" si="4"/>
        <v>3.2685437922941683E-3</v>
      </c>
      <c r="K29" s="18">
        <f t="shared" si="5"/>
        <v>19.923402798640936</v>
      </c>
    </row>
    <row r="30" spans="3:11" ht="11.25" customHeight="1" x14ac:dyDescent="0.25">
      <c r="C30" s="6">
        <v>14</v>
      </c>
      <c r="D30" s="17">
        <v>0.55000000000000004</v>
      </c>
      <c r="F30" s="6">
        <v>43</v>
      </c>
      <c r="G30" s="18">
        <f t="shared" si="1"/>
        <v>1.0906541253186795E-19</v>
      </c>
      <c r="H30" s="18">
        <f t="shared" si="2"/>
        <v>2.3370093053872538E-19</v>
      </c>
      <c r="I30" s="18">
        <f t="shared" si="3"/>
        <v>8.6059892930743162E-3</v>
      </c>
      <c r="J30" s="18">
        <f t="shared" si="4"/>
        <v>6.5979027420822499E-3</v>
      </c>
      <c r="K30" s="18">
        <f t="shared" si="5"/>
        <v>19.827880214138514</v>
      </c>
    </row>
    <row r="31" spans="3:11" ht="11.25" customHeight="1" x14ac:dyDescent="0.25">
      <c r="C31" s="6">
        <v>15</v>
      </c>
      <c r="D31" s="17">
        <v>0.59</v>
      </c>
      <c r="F31" s="6">
        <v>44</v>
      </c>
      <c r="G31" s="18">
        <f t="shared" si="1"/>
        <v>8.8922436521417864E-19</v>
      </c>
      <c r="H31" s="18">
        <f t="shared" si="2"/>
        <v>1.8271102040659473E-18</v>
      </c>
      <c r="I31" s="18">
        <f t="shared" si="3"/>
        <v>1.7775231153697564E-2</v>
      </c>
      <c r="J31" s="18">
        <f t="shared" si="4"/>
        <v>1.2173216372634925E-2</v>
      </c>
      <c r="K31" s="18">
        <f t="shared" si="5"/>
        <v>19.644495376926049</v>
      </c>
    </row>
    <row r="32" spans="3:11" ht="11.25" customHeight="1" x14ac:dyDescent="0.25">
      <c r="C32" s="6">
        <v>16</v>
      </c>
      <c r="D32" s="17">
        <v>0.62</v>
      </c>
      <c r="F32" s="6">
        <v>45</v>
      </c>
      <c r="G32" s="18">
        <f t="shared" si="1"/>
        <v>6.6522344556823082E-18</v>
      </c>
      <c r="H32" s="18">
        <f t="shared" si="2"/>
        <v>1.3109081260956689E-17</v>
      </c>
      <c r="I32" s="18">
        <f t="shared" si="3"/>
        <v>3.3910951626829784E-2</v>
      </c>
      <c r="J32" s="18">
        <f t="shared" si="4"/>
        <v>2.0611423394564444E-2</v>
      </c>
      <c r="K32" s="18">
        <f t="shared" si="5"/>
        <v>19.321780967463404</v>
      </c>
    </row>
    <row r="33" spans="3:11" ht="11.25" customHeight="1" x14ac:dyDescent="0.25">
      <c r="C33" s="6">
        <v>17</v>
      </c>
      <c r="D33" s="17">
        <v>0.65</v>
      </c>
      <c r="F33" s="6">
        <v>46</v>
      </c>
      <c r="G33" s="18">
        <f t="shared" si="1"/>
        <v>4.5836419212367394E-17</v>
      </c>
      <c r="H33" s="18">
        <f t="shared" si="2"/>
        <v>8.664082938844198E-17</v>
      </c>
      <c r="I33" s="18">
        <f t="shared" si="3"/>
        <v>6.0038442762460398E-2</v>
      </c>
      <c r="J33" s="18">
        <f t="shared" si="4"/>
        <v>3.2147963055673433E-2</v>
      </c>
      <c r="K33" s="18">
        <f t="shared" si="5"/>
        <v>18.799231144750792</v>
      </c>
    </row>
    <row r="34" spans="3:11" ht="11.25" customHeight="1" x14ac:dyDescent="0.25">
      <c r="C34" s="6">
        <v>18</v>
      </c>
      <c r="D34" s="17">
        <v>0.69</v>
      </c>
      <c r="F34" s="6">
        <v>47</v>
      </c>
      <c r="G34" s="18">
        <f t="shared" si="1"/>
        <v>2.9193736148262009E-16</v>
      </c>
      <c r="H34" s="18">
        <f t="shared" si="2"/>
        <v>5.2935814802178497E-16</v>
      </c>
      <c r="I34" s="18">
        <f t="shared" si="3"/>
        <v>9.9105628969679047E-2</v>
      </c>
      <c r="J34" s="18">
        <f t="shared" si="4"/>
        <v>4.6352759334842834E-2</v>
      </c>
      <c r="K34" s="18">
        <f t="shared" si="5"/>
        <v>18.017887420606414</v>
      </c>
    </row>
    <row r="35" spans="3:11" ht="11.25" customHeight="1" x14ac:dyDescent="0.25">
      <c r="C35" s="6">
        <v>19</v>
      </c>
      <c r="D35" s="17">
        <v>0.73</v>
      </c>
      <c r="F35" s="6">
        <v>48</v>
      </c>
      <c r="G35" s="18">
        <f t="shared" si="1"/>
        <v>1.7244726079517883E-15</v>
      </c>
      <c r="H35" s="18">
        <f t="shared" si="2"/>
        <v>2.9997854502296739E-15</v>
      </c>
      <c r="I35" s="18">
        <f t="shared" si="3"/>
        <v>0.15322901907161943</v>
      </c>
      <c r="J35" s="18">
        <f t="shared" si="4"/>
        <v>6.1988526786324154E-2</v>
      </c>
      <c r="K35" s="18">
        <f t="shared" si="5"/>
        <v>16.935419618567572</v>
      </c>
    </row>
    <row r="36" spans="3:11" ht="11.25" customHeight="1" x14ac:dyDescent="0.25">
      <c r="C36" s="6">
        <v>20</v>
      </c>
      <c r="D36" s="17">
        <v>0.77</v>
      </c>
      <c r="F36" s="6">
        <v>49</v>
      </c>
      <c r="G36" s="18">
        <f t="shared" si="1"/>
        <v>9.4770511192923636E-15</v>
      </c>
      <c r="H36" s="18">
        <f t="shared" si="2"/>
        <v>1.5815845608575422E-14</v>
      </c>
      <c r="I36" s="18">
        <f t="shared" si="3"/>
        <v>0.22292059848445006</v>
      </c>
      <c r="J36" s="18">
        <f t="shared" si="4"/>
        <v>7.7127395877725546E-2</v>
      </c>
      <c r="K36" s="18">
        <f t="shared" si="5"/>
        <v>15.541588030310793</v>
      </c>
    </row>
    <row r="37" spans="3:11" ht="11.25" customHeight="1" x14ac:dyDescent="0.25">
      <c r="C37" s="6">
        <v>21</v>
      </c>
      <c r="D37" s="17">
        <v>0.81</v>
      </c>
      <c r="F37" s="6">
        <v>50</v>
      </c>
      <c r="G37" s="18">
        <f t="shared" si="1"/>
        <v>4.8598323169727218E-14</v>
      </c>
      <c r="H37" s="18">
        <f t="shared" si="2"/>
        <v>7.7807703688321721E-14</v>
      </c>
      <c r="I37" s="18">
        <f t="shared" si="3"/>
        <v>0.30657329145649426</v>
      </c>
      <c r="J37" s="18">
        <f t="shared" si="4"/>
        <v>8.9543482372824793E-2</v>
      </c>
      <c r="K37" s="18">
        <f t="shared" si="5"/>
        <v>13.868534170869045</v>
      </c>
    </row>
    <row r="38" spans="3:11" ht="11.25" customHeight="1" x14ac:dyDescent="0.25">
      <c r="C38" s="6">
        <v>22</v>
      </c>
      <c r="D38" s="17">
        <v>0.85</v>
      </c>
      <c r="F38" s="6">
        <v>51</v>
      </c>
      <c r="G38" s="18">
        <f t="shared" si="1"/>
        <v>2.3318790602384294E-13</v>
      </c>
      <c r="H38" s="18">
        <f t="shared" si="2"/>
        <v>3.5815566918555637E-13</v>
      </c>
      <c r="I38" s="18">
        <f t="shared" si="3"/>
        <v>0.40043533016087562</v>
      </c>
      <c r="J38" s="18">
        <f t="shared" si="4"/>
        <v>9.7269871558536877E-2</v>
      </c>
      <c r="K38" s="18">
        <f t="shared" si="5"/>
        <v>11.991293396777358</v>
      </c>
    </row>
    <row r="39" spans="3:11" ht="11.25" customHeight="1" x14ac:dyDescent="0.25">
      <c r="C39" s="6">
        <v>23</v>
      </c>
      <c r="D39" s="17">
        <v>0.88</v>
      </c>
      <c r="F39" s="6">
        <v>52</v>
      </c>
      <c r="G39" s="18">
        <f t="shared" si="1"/>
        <v>1.0496961004176574E-12</v>
      </c>
      <c r="H39" s="18">
        <f t="shared" si="2"/>
        <v>1.5465423239553146E-12</v>
      </c>
      <c r="I39" s="18">
        <f t="shared" si="3"/>
        <v>0.49914205265118705</v>
      </c>
      <c r="J39" s="18">
        <f t="shared" si="4"/>
        <v>9.9120492860571618E-2</v>
      </c>
      <c r="K39" s="18">
        <f t="shared" si="5"/>
        <v>10.017158946953167</v>
      </c>
    </row>
    <row r="40" spans="3:11" ht="11.25" customHeight="1" x14ac:dyDescent="0.25">
      <c r="C40" s="6">
        <v>24</v>
      </c>
      <c r="D40" s="17">
        <v>0.92</v>
      </c>
      <c r="F40" s="6">
        <v>53</v>
      </c>
      <c r="G40" s="18">
        <f t="shared" si="1"/>
        <v>4.4439183947272581E-12</v>
      </c>
      <c r="H40" s="18">
        <f t="shared" si="2"/>
        <v>6.2798624445668359E-12</v>
      </c>
      <c r="I40" s="18">
        <f t="shared" si="3"/>
        <v>0.59666837190578592</v>
      </c>
      <c r="J40" s="18">
        <f t="shared" si="4"/>
        <v>9.4983223548586015E-2</v>
      </c>
      <c r="K40" s="18">
        <f t="shared" si="5"/>
        <v>8.0666325617865162</v>
      </c>
    </row>
    <row r="41" spans="3:11" ht="11.25" customHeight="1" x14ac:dyDescent="0.25">
      <c r="C41" s="6">
        <v>25</v>
      </c>
      <c r="D41" s="17">
        <v>0.96</v>
      </c>
      <c r="F41" s="6">
        <v>54</v>
      </c>
      <c r="G41" s="18">
        <f t="shared" si="1"/>
        <v>1.7734805095762552E-11</v>
      </c>
      <c r="H41" s="18">
        <f t="shared" si="2"/>
        <v>2.40344990868912E-11</v>
      </c>
      <c r="I41" s="18">
        <f t="shared" si="3"/>
        <v>0.68741430089472688</v>
      </c>
      <c r="J41" s="18">
        <f t="shared" si="4"/>
        <v>8.5788086198611835E-2</v>
      </c>
      <c r="K41" s="18">
        <f t="shared" si="5"/>
        <v>6.2517139817152962</v>
      </c>
    </row>
    <row r="42" spans="3:11" ht="11.25" customHeight="1" x14ac:dyDescent="0.25">
      <c r="C42" s="6">
        <v>26</v>
      </c>
      <c r="D42" s="17">
        <v>1</v>
      </c>
      <c r="F42" s="6">
        <v>55</v>
      </c>
      <c r="G42" s="18">
        <f t="shared" si="1"/>
        <v>6.6865604381279759E-11</v>
      </c>
      <c r="H42" s="18">
        <f t="shared" si="2"/>
        <v>8.6888033213355967E-11</v>
      </c>
      <c r="I42" s="18">
        <f t="shared" si="3"/>
        <v>0.76710710381913094</v>
      </c>
      <c r="J42" s="18">
        <f t="shared" si="4"/>
        <v>7.3189200241146862E-2</v>
      </c>
      <c r="K42" s="18">
        <f t="shared" si="5"/>
        <v>4.6578579221463379</v>
      </c>
    </row>
    <row r="43" spans="3:11" ht="11.25" customHeight="1" x14ac:dyDescent="0.25">
      <c r="F43" s="6">
        <v>56</v>
      </c>
      <c r="G43" s="18">
        <f t="shared" si="1"/>
        <v>2.3867259443795548E-10</v>
      </c>
      <c r="H43" s="18">
        <f t="shared" si="2"/>
        <v>2.9731521404867286E-10</v>
      </c>
      <c r="I43" s="18">
        <f t="shared" si="3"/>
        <v>0.83329866590017154</v>
      </c>
      <c r="J43" s="18">
        <f t="shared" si="4"/>
        <v>5.9101608218581833E-2</v>
      </c>
      <c r="K43" s="18">
        <f t="shared" si="5"/>
        <v>3.334026676745772</v>
      </c>
    </row>
    <row r="44" spans="3:11" ht="11.25" customHeight="1" x14ac:dyDescent="0.25">
      <c r="F44" s="6">
        <v>57</v>
      </c>
      <c r="G44" s="18">
        <f t="shared" si="1"/>
        <v>8.0813908173609174E-10</v>
      </c>
      <c r="H44" s="18">
        <f t="shared" si="2"/>
        <v>9.6483159672227693E-10</v>
      </c>
      <c r="I44" s="18">
        <f t="shared" si="3"/>
        <v>0.88539831805650704</v>
      </c>
      <c r="J44" s="18">
        <f t="shared" si="4"/>
        <v>4.5261486534166465E-2</v>
      </c>
      <c r="K44" s="18">
        <f t="shared" si="5"/>
        <v>2.2920336210907992</v>
      </c>
    </row>
    <row r="45" spans="3:11" ht="11.25" customHeight="1" x14ac:dyDescent="0.25">
      <c r="F45" s="6">
        <v>58</v>
      </c>
      <c r="G45" s="18">
        <f t="shared" si="1"/>
        <v>2.6005792523038844E-9</v>
      </c>
      <c r="H45" s="18">
        <f t="shared" si="2"/>
        <v>2.9748424733015968E-9</v>
      </c>
      <c r="I45" s="18">
        <f t="shared" si="3"/>
        <v>0.92433224599313413</v>
      </c>
      <c r="J45" s="18">
        <f t="shared" si="4"/>
        <v>3.2933387190436619E-2</v>
      </c>
      <c r="K45" s="18">
        <f t="shared" si="5"/>
        <v>1.5133550229245738</v>
      </c>
    </row>
    <row r="46" spans="3:11" ht="11.25" customHeight="1" x14ac:dyDescent="0.25">
      <c r="F46" s="6">
        <v>59</v>
      </c>
      <c r="G46" s="18">
        <f t="shared" si="1"/>
        <v>7.9676554016066808E-9</v>
      </c>
      <c r="H46" s="18">
        <f t="shared" si="2"/>
        <v>8.7300007654793192E-9</v>
      </c>
      <c r="I46" s="18">
        <f t="shared" si="3"/>
        <v>0.95200509266107902</v>
      </c>
      <c r="J46" s="18">
        <f t="shared" si="4"/>
        <v>2.2807718228196459E-2</v>
      </c>
      <c r="K46" s="18">
        <f t="shared" si="5"/>
        <v>0.95989797149000078</v>
      </c>
    </row>
    <row r="47" spans="3:11" ht="11.25" customHeight="1" x14ac:dyDescent="0.25">
      <c r="F47" s="6">
        <v>60</v>
      </c>
      <c r="G47" s="18">
        <f t="shared" si="1"/>
        <v>2.3281219120407813E-8</v>
      </c>
      <c r="H47" s="18">
        <f t="shared" si="2"/>
        <v>2.4424400399242686E-8</v>
      </c>
      <c r="I47" s="18">
        <f t="shared" si="3"/>
        <v>0.97074398596200584</v>
      </c>
      <c r="J47" s="18">
        <f t="shared" si="4"/>
        <v>1.5058669394416682E-2</v>
      </c>
      <c r="K47" s="18">
        <f t="shared" si="5"/>
        <v>0.58511976857306258</v>
      </c>
    </row>
    <row r="48" spans="3:11" ht="11.25" customHeight="1" x14ac:dyDescent="0.25">
      <c r="F48" s="6">
        <v>61</v>
      </c>
      <c r="G48" s="18">
        <f t="shared" si="1"/>
        <v>6.4982844119238334E-8</v>
      </c>
      <c r="H48" s="18">
        <f t="shared" si="2"/>
        <v>6.5249704741144356E-8</v>
      </c>
      <c r="I48" s="18">
        <f t="shared" si="3"/>
        <v>0.98285260427237131</v>
      </c>
      <c r="J48" s="18">
        <f t="shared" si="4"/>
        <v>9.4937189137241536E-3</v>
      </c>
      <c r="K48" s="18">
        <f t="shared" si="5"/>
        <v>0.34294648493000318</v>
      </c>
    </row>
    <row r="49" spans="6:11" ht="11.25" customHeight="1" x14ac:dyDescent="0.25">
      <c r="F49" s="6">
        <v>62</v>
      </c>
      <c r="G49" s="18">
        <f t="shared" si="1"/>
        <v>1.7353212048243337E-7</v>
      </c>
      <c r="H49" s="18">
        <f t="shared" si="2"/>
        <v>1.6669801948061504E-7</v>
      </c>
      <c r="I49" s="18">
        <f t="shared" si="3"/>
        <v>0.990330303496604</v>
      </c>
      <c r="J49" s="18">
        <f t="shared" si="4"/>
        <v>5.7237860122975126E-3</v>
      </c>
      <c r="K49" s="18">
        <f t="shared" si="5"/>
        <v>0.19339011236126932</v>
      </c>
    </row>
    <row r="50" spans="6:11" ht="11.25" customHeight="1" x14ac:dyDescent="0.25">
      <c r="F50" s="6">
        <v>63</v>
      </c>
      <c r="G50" s="18">
        <f t="shared" si="1"/>
        <v>4.440061744515024E-7</v>
      </c>
      <c r="H50" s="18">
        <f t="shared" si="2"/>
        <v>4.0785003797889424E-7</v>
      </c>
      <c r="I50" s="18">
        <f t="shared" si="3"/>
        <v>0.99475002234035825</v>
      </c>
      <c r="J50" s="18">
        <f t="shared" si="4"/>
        <v>3.3048259079661948E-3</v>
      </c>
      <c r="K50" s="18">
        <f t="shared" si="5"/>
        <v>0.10498978505699701</v>
      </c>
    </row>
    <row r="51" spans="6:11" ht="11.25" customHeight="1" x14ac:dyDescent="0.25">
      <c r="F51" s="6">
        <v>64</v>
      </c>
      <c r="G51" s="18">
        <f t="shared" si="1"/>
        <v>1.0900275704683319E-6</v>
      </c>
      <c r="H51" s="18">
        <f t="shared" si="2"/>
        <v>9.5693038025766825E-7</v>
      </c>
      <c r="I51" s="18">
        <f t="shared" si="3"/>
        <v>0.99725368214212318</v>
      </c>
      <c r="J51" s="18">
        <f t="shared" si="4"/>
        <v>1.8298839701405562E-3</v>
      </c>
      <c r="K51" s="18">
        <f t="shared" si="5"/>
        <v>5.4902376550986162E-2</v>
      </c>
    </row>
    <row r="52" spans="6:11" ht="11.25" customHeight="1" x14ac:dyDescent="0.25">
      <c r="F52" s="6">
        <v>65</v>
      </c>
      <c r="G52" s="18">
        <f t="shared" si="1"/>
        <v>2.5710476188852377E-6</v>
      </c>
      <c r="H52" s="18">
        <f t="shared" si="2"/>
        <v>2.1559268400604294E-6</v>
      </c>
      <c r="I52" s="18">
        <f t="shared" si="3"/>
        <v>0.99861475979030412</v>
      </c>
      <c r="J52" s="18">
        <f t="shared" si="4"/>
        <v>9.7290931153487157E-4</v>
      </c>
      <c r="K52" s="18">
        <f t="shared" si="5"/>
        <v>2.7648241146302155E-2</v>
      </c>
    </row>
    <row r="53" spans="6:11" ht="11.25" customHeight="1" x14ac:dyDescent="0.25">
      <c r="F53" s="6">
        <v>66</v>
      </c>
      <c r="G53" s="18">
        <f t="shared" si="1"/>
        <v>5.8340078353611597E-6</v>
      </c>
      <c r="H53" s="18">
        <f t="shared" si="2"/>
        <v>4.6698160364704962E-6</v>
      </c>
      <c r="I53" s="18">
        <f t="shared" si="3"/>
        <v>0.99932575077993313</v>
      </c>
      <c r="J53" s="18">
        <f t="shared" si="4"/>
        <v>4.9731692940591142E-4</v>
      </c>
      <c r="K53" s="18">
        <f t="shared" si="5"/>
        <v>1.335663622895944E-2</v>
      </c>
    </row>
    <row r="54" spans="6:11" ht="11.25" customHeight="1" x14ac:dyDescent="0.25">
      <c r="F54" s="6">
        <v>67</v>
      </c>
      <c r="G54" s="18">
        <f t="shared" si="1"/>
        <v>1.2751027031883149E-5</v>
      </c>
      <c r="H54" s="18">
        <f t="shared" si="2"/>
        <v>9.7362463384016488E-6</v>
      </c>
      <c r="I54" s="18">
        <f t="shared" si="3"/>
        <v>0.99968305732781504</v>
      </c>
      <c r="J54" s="18">
        <f t="shared" si="4"/>
        <v>2.4469221674684077E-4</v>
      </c>
      <c r="K54" s="18">
        <f t="shared" si="5"/>
        <v>6.058330848997792E-3</v>
      </c>
    </row>
    <row r="55" spans="6:11" ht="11.25" customHeight="1" x14ac:dyDescent="0.25">
      <c r="F55" s="6">
        <v>68</v>
      </c>
      <c r="G55" s="18">
        <f t="shared" si="1"/>
        <v>2.6875720846359531E-5</v>
      </c>
      <c r="H55" s="18">
        <f t="shared" si="2"/>
        <v>1.9561424201749226E-5</v>
      </c>
      <c r="I55" s="18">
        <f t="shared" si="3"/>
        <v>0.99985600409122122</v>
      </c>
      <c r="J55" s="18">
        <f t="shared" si="4"/>
        <v>1.1601768719390884E-4</v>
      </c>
      <c r="K55" s="18">
        <f t="shared" si="5"/>
        <v>2.2886523169557368E-3</v>
      </c>
    </row>
    <row r="56" spans="6:11" ht="11.25" customHeight="1" x14ac:dyDescent="0.25">
      <c r="F56" s="15">
        <v>69</v>
      </c>
      <c r="G56" s="20">
        <f t="shared" si="1"/>
        <v>5.468993188140626E-5</v>
      </c>
      <c r="H56" s="20">
        <f t="shared" si="2"/>
        <v>3.7913695966997873E-5</v>
      </c>
      <c r="I56" s="20">
        <f t="shared" si="3"/>
        <v>0.99993671933590944</v>
      </c>
      <c r="J56" s="20">
        <f t="shared" si="4"/>
        <v>5.30658330255502E-5</v>
      </c>
      <c r="K56" s="20">
        <f t="shared" si="5"/>
        <v>6.2434780420246539E-5</v>
      </c>
    </row>
    <row r="57" spans="6:11" ht="11.25" customHeight="1" x14ac:dyDescent="0.25">
      <c r="F57" s="6">
        <v>70</v>
      </c>
      <c r="G57" s="18">
        <f t="shared" si="1"/>
        <v>1.0756323039402528E-4</v>
      </c>
      <c r="H57" s="18">
        <f t="shared" si="2"/>
        <v>7.0962324913960729E-5</v>
      </c>
      <c r="I57" s="18">
        <f t="shared" si="3"/>
        <v>0.99997307958652826</v>
      </c>
      <c r="J57" s="18">
        <f t="shared" si="4"/>
        <v>2.3439148434564746E-5</v>
      </c>
      <c r="K57" s="18">
        <f t="shared" si="5"/>
        <v>-1.8279827992337028E-3</v>
      </c>
    </row>
    <row r="58" spans="6:11" ht="11.25" customHeight="1" x14ac:dyDescent="0.25">
      <c r="F58" s="6">
        <v>71</v>
      </c>
      <c r="G58" s="18">
        <f t="shared" si="1"/>
        <v>2.0468643959737224E-4</v>
      </c>
      <c r="H58" s="18">
        <f t="shared" si="2"/>
        <v>1.2838840793977154E-4</v>
      </c>
      <c r="I58" s="18">
        <f t="shared" si="3"/>
        <v>0.99998890530504037</v>
      </c>
      <c r="J58" s="18">
        <f t="shared" si="4"/>
        <v>1.0007715200318445E-5</v>
      </c>
      <c r="K58" s="18">
        <f t="shared" si="5"/>
        <v>-4.2812077719494961E-3</v>
      </c>
    </row>
    <row r="59" spans="6:11" ht="11.25" customHeight="1" x14ac:dyDescent="0.25">
      <c r="F59" s="6">
        <v>72</v>
      </c>
      <c r="G59" s="18">
        <f t="shared" si="1"/>
        <v>3.7724772798025511E-4</v>
      </c>
      <c r="H59" s="18">
        <f t="shared" si="2"/>
        <v>2.2475129841824918E-4</v>
      </c>
      <c r="I59" s="18">
        <f t="shared" si="3"/>
        <v>0.99999556698927505</v>
      </c>
      <c r="J59" s="18">
        <f t="shared" si="4"/>
        <v>4.1343426169944751E-6</v>
      </c>
      <c r="K59" s="18">
        <f t="shared" si="5"/>
        <v>-8.2107898010666761E-3</v>
      </c>
    </row>
    <row r="60" spans="6:11" ht="11.25" customHeight="1" x14ac:dyDescent="0.25">
      <c r="F60" s="6">
        <v>73</v>
      </c>
      <c r="G60" s="18">
        <f t="shared" si="1"/>
        <v>6.7407035051387371E-4</v>
      </c>
      <c r="H60" s="18">
        <f t="shared" si="2"/>
        <v>3.8102381455111143E-4</v>
      </c>
      <c r="I60" s="18">
        <f t="shared" si="3"/>
        <v>0.99999828149109138</v>
      </c>
      <c r="J60" s="18">
        <f t="shared" si="4"/>
        <v>1.6540609395509666E-6</v>
      </c>
      <c r="K60" s="18">
        <f t="shared" si="5"/>
        <v>-1.4795177533132794E-2</v>
      </c>
    </row>
    <row r="61" spans="6:11" ht="11.25" customHeight="1" x14ac:dyDescent="0.25">
      <c r="F61" s="6">
        <v>74</v>
      </c>
      <c r="G61" s="18">
        <f t="shared" si="1"/>
        <v>1.1687990921401435E-3</v>
      </c>
      <c r="H61" s="18">
        <f t="shared" si="2"/>
        <v>6.2611558873211938E-4</v>
      </c>
      <c r="I61" s="18">
        <f t="shared" si="3"/>
        <v>0.99999935317518807</v>
      </c>
      <c r="J61" s="18">
        <f t="shared" si="4"/>
        <v>6.4142965220240297E-7</v>
      </c>
      <c r="K61" s="18">
        <f t="shared" si="5"/>
        <v>-2.5700643530844475E-2</v>
      </c>
    </row>
    <row r="62" spans="6:11" ht="11.25" customHeight="1" x14ac:dyDescent="0.25">
      <c r="F62" s="6">
        <v>75</v>
      </c>
      <c r="G62" s="18">
        <f t="shared" si="1"/>
        <v>1.9684890324659994E-3</v>
      </c>
      <c r="H62" s="18">
        <f t="shared" si="2"/>
        <v>9.9809781834437131E-4</v>
      </c>
      <c r="I62" s="18">
        <f t="shared" si="3"/>
        <v>0.99999976345822095</v>
      </c>
      <c r="J62" s="18">
        <f t="shared" si="4"/>
        <v>2.4130301753104297E-7</v>
      </c>
      <c r="K62" s="18">
        <f t="shared" si="5"/>
        <v>-4.3302027878670928E-2</v>
      </c>
    </row>
    <row r="63" spans="6:11" ht="11.25" customHeight="1" x14ac:dyDescent="0.25">
      <c r="F63" s="6">
        <v>76</v>
      </c>
      <c r="G63" s="18">
        <f t="shared" si="1"/>
        <v>3.2231133243333771E-3</v>
      </c>
      <c r="H63" s="18">
        <f t="shared" si="2"/>
        <v>1.5447462321242131E-3</v>
      </c>
      <c r="I63" s="18">
        <f t="shared" si="3"/>
        <v>0.99999991589695436</v>
      </c>
      <c r="J63" s="18">
        <f t="shared" si="4"/>
        <v>8.8133683523387232E-8</v>
      </c>
      <c r="K63" s="18">
        <f t="shared" si="5"/>
        <v>-7.0906811074421525E-2</v>
      </c>
    </row>
    <row r="64" spans="6:11" ht="11.25" customHeight="1" x14ac:dyDescent="0.25">
      <c r="F64" s="6">
        <v>77</v>
      </c>
      <c r="G64" s="18">
        <f t="shared" si="1"/>
        <v>5.1350904679816241E-3</v>
      </c>
      <c r="H64" s="18">
        <f t="shared" si="2"/>
        <v>2.3229624517901869E-3</v>
      </c>
      <c r="I64" s="18">
        <f t="shared" si="3"/>
        <v>0.99999997090713522</v>
      </c>
      <c r="J64" s="18">
        <f t="shared" si="4"/>
        <v>3.1276784492451231E-8</v>
      </c>
      <c r="K64" s="18">
        <f t="shared" si="5"/>
        <v>-0.11297140843830006</v>
      </c>
    </row>
    <row r="65" spans="6:11" ht="11.25" customHeight="1" x14ac:dyDescent="0.25">
      <c r="F65" s="6">
        <v>78</v>
      </c>
      <c r="G65" s="18">
        <f t="shared" si="1"/>
        <v>7.9674924647351146E-3</v>
      </c>
      <c r="H65" s="18">
        <f t="shared" si="2"/>
        <v>3.3966500968643783E-3</v>
      </c>
      <c r="I65" s="18">
        <f t="shared" si="3"/>
        <v>0.9999999902025688</v>
      </c>
      <c r="J65" s="18">
        <f t="shared" si="4"/>
        <v>1.0792594225943368E-8</v>
      </c>
      <c r="K65" s="18">
        <f t="shared" si="5"/>
        <v>-0.17528463827554852</v>
      </c>
    </row>
    <row r="66" spans="6:11" ht="11.25" customHeight="1" x14ac:dyDescent="0.25">
      <c r="F66" s="6">
        <v>79</v>
      </c>
      <c r="G66" s="18">
        <f t="shared" si="1"/>
        <v>1.2049220478851867E-2</v>
      </c>
      <c r="H66" s="18">
        <f t="shared" si="2"/>
        <v>4.8327379530789119E-3</v>
      </c>
      <c r="I66" s="18">
        <f t="shared" si="3"/>
        <v>0.9999999967858888</v>
      </c>
      <c r="J66" s="18">
        <f t="shared" si="4"/>
        <v>3.6237932842711629E-9</v>
      </c>
      <c r="K66" s="18">
        <f t="shared" si="5"/>
        <v>-0.26508278625251708</v>
      </c>
    </row>
    <row r="67" spans="6:11" ht="11.25" customHeight="1" x14ac:dyDescent="0.25">
      <c r="F67" s="6">
        <v>80</v>
      </c>
      <c r="G67" s="18">
        <f t="shared" si="1"/>
        <v>1.777523115369763E-2</v>
      </c>
      <c r="H67" s="18">
        <f t="shared" si="2"/>
        <v>6.6952690049492296E-3</v>
      </c>
      <c r="I67" s="18">
        <f t="shared" si="3"/>
        <v>0.9999999989722288</v>
      </c>
      <c r="J67" s="18">
        <f t="shared" si="4"/>
        <v>1.1847680404830985E-9</v>
      </c>
      <c r="K67" s="18">
        <f t="shared" si="5"/>
        <v>-0.39105506482592384</v>
      </c>
    </row>
    <row r="68" spans="6:11" ht="11.25" customHeight="1" x14ac:dyDescent="0.25">
      <c r="F68" s="6">
        <v>81</v>
      </c>
      <c r="G68" s="18">
        <f t="shared" si="1"/>
        <v>2.5599970181755874E-2</v>
      </c>
      <c r="H68" s="18">
        <f t="shared" si="2"/>
        <v>9.0377967249937498E-3</v>
      </c>
      <c r="I68" s="18">
        <f t="shared" si="3"/>
        <v>0.99999999967946529</v>
      </c>
      <c r="J68" s="18">
        <f t="shared" si="4"/>
        <v>3.7741833916611051E-10</v>
      </c>
      <c r="K68" s="18">
        <f t="shared" si="5"/>
        <v>-0.56319933758793506</v>
      </c>
    </row>
    <row r="69" spans="6:11" ht="11.25" customHeight="1" x14ac:dyDescent="0.25">
      <c r="F69" s="6">
        <v>82</v>
      </c>
      <c r="G69" s="18">
        <f t="shared" si="1"/>
        <v>3.6022596929056266E-2</v>
      </c>
      <c r="H69" s="18">
        <f t="shared" si="2"/>
        <v>1.1894705334231608E-2</v>
      </c>
      <c r="I69" s="18">
        <f t="shared" si="3"/>
        <v>0.99999999990244604</v>
      </c>
      <c r="J69" s="18">
        <f t="shared" si="4"/>
        <v>1.1722203281384907E-10</v>
      </c>
      <c r="K69" s="18">
        <f t="shared" si="5"/>
        <v>-0.79249713048815851</v>
      </c>
    </row>
    <row r="70" spans="6:11" ht="11.25" customHeight="1" x14ac:dyDescent="0.25">
      <c r="F70" s="6">
        <v>83</v>
      </c>
      <c r="G70" s="18">
        <f t="shared" si="1"/>
        <v>4.9563384980999096E-2</v>
      </c>
      <c r="H70" s="18">
        <f t="shared" si="2"/>
        <v>1.527243011395586E-2</v>
      </c>
      <c r="I70" s="18">
        <f t="shared" si="3"/>
        <v>0.99999999997101008</v>
      </c>
      <c r="J70" s="18">
        <f t="shared" si="4"/>
        <v>3.5518845226920557E-11</v>
      </c>
      <c r="K70" s="18">
        <f t="shared" si="5"/>
        <v>-1.0903944690021816</v>
      </c>
    </row>
    <row r="71" spans="6:11" ht="11.25" customHeight="1" x14ac:dyDescent="0.25">
      <c r="F71" s="6">
        <v>84</v>
      </c>
      <c r="G71" s="18">
        <f t="shared" si="1"/>
        <v>6.6731801859096745E-2</v>
      </c>
      <c r="H71" s="18">
        <f t="shared" si="2"/>
        <v>1.9141815240690991E-2</v>
      </c>
      <c r="I71" s="18">
        <f t="shared" si="3"/>
        <v>0.99999999999158384</v>
      </c>
      <c r="J71" s="18">
        <f t="shared" si="4"/>
        <v>1.0505795477516706E-11</v>
      </c>
      <c r="K71" s="18">
        <f t="shared" si="5"/>
        <v>-1.4680996407318052</v>
      </c>
    </row>
    <row r="72" spans="6:11" ht="11.25" customHeight="1" x14ac:dyDescent="0.25">
      <c r="F72" s="6">
        <v>85</v>
      </c>
      <c r="G72" s="18">
        <f t="shared" si="1"/>
        <v>8.7988069123420914E-2</v>
      </c>
      <c r="H72" s="18">
        <f t="shared" si="2"/>
        <v>2.3432933086903168E-2</v>
      </c>
      <c r="I72" s="18">
        <f t="shared" si="3"/>
        <v>0.99999999999761169</v>
      </c>
      <c r="J72" s="18">
        <f t="shared" si="4"/>
        <v>3.0350622626426417E-12</v>
      </c>
      <c r="K72" s="18">
        <f t="shared" si="5"/>
        <v>-1.9357375206674938</v>
      </c>
    </row>
    <row r="73" spans="6:11" ht="11.25" customHeight="1" x14ac:dyDescent="0.25">
      <c r="F73" s="6">
        <v>86</v>
      </c>
      <c r="G73" s="18">
        <f t="shared" si="1"/>
        <v>0.11370127807824498</v>
      </c>
      <c r="H73" s="18">
        <f t="shared" si="2"/>
        <v>2.8033549102208337E-2</v>
      </c>
      <c r="I73" s="18">
        <f t="shared" si="3"/>
        <v>0.9999999999993372</v>
      </c>
      <c r="J73" s="18">
        <f t="shared" si="4"/>
        <v>8.5686847847732804E-13</v>
      </c>
      <c r="K73" s="18">
        <f t="shared" si="5"/>
        <v>-2.5014281177081337</v>
      </c>
    </row>
    <row r="74" spans="6:11" ht="11.25" customHeight="1" x14ac:dyDescent="0.25">
      <c r="F74" s="6">
        <v>87</v>
      </c>
      <c r="G74" s="18">
        <f t="shared" si="1"/>
        <v>0.1441081515509533</v>
      </c>
      <c r="H74" s="18">
        <f t="shared" si="2"/>
        <v>3.2792041371897923E-2</v>
      </c>
      <c r="I74" s="18">
        <f t="shared" si="3"/>
        <v>0.99999999999982003</v>
      </c>
      <c r="J74" s="18">
        <f t="shared" si="4"/>
        <v>2.3653731724606396E-13</v>
      </c>
      <c r="K74" s="18">
        <f t="shared" si="5"/>
        <v>-3.1703793341173734</v>
      </c>
    </row>
    <row r="75" spans="6:11" ht="11.25" customHeight="1" x14ac:dyDescent="0.25">
      <c r="F75" s="6">
        <v>88</v>
      </c>
      <c r="G75" s="18">
        <f t="shared" si="1"/>
        <v>0.17927708008478233</v>
      </c>
      <c r="H75" s="18">
        <f t="shared" si="2"/>
        <v>3.7525015312434219E-2</v>
      </c>
      <c r="I75" s="18">
        <f t="shared" si="3"/>
        <v>0.99999999999995215</v>
      </c>
      <c r="J75" s="18">
        <f t="shared" si="4"/>
        <v>6.3877398759575993E-14</v>
      </c>
      <c r="K75" s="18">
        <f t="shared" si="5"/>
        <v>-3.9440957618642543</v>
      </c>
    </row>
    <row r="76" spans="6:11" ht="11.25" customHeight="1" x14ac:dyDescent="0.25">
      <c r="F76" s="6">
        <v>89</v>
      </c>
      <c r="G76" s="18">
        <f t="shared" si="1"/>
        <v>0.21908196832955118</v>
      </c>
      <c r="H76" s="18">
        <f t="shared" si="2"/>
        <v>4.2029179545898888E-2</v>
      </c>
      <c r="I76" s="18">
        <f t="shared" si="3"/>
        <v>0.99999999999998757</v>
      </c>
      <c r="J76" s="18">
        <f t="shared" si="4"/>
        <v>1.688388506050786E-14</v>
      </c>
      <c r="K76" s="18">
        <f t="shared" si="5"/>
        <v>-4.819803303249877</v>
      </c>
    </row>
    <row r="77" spans="6:11" ht="11.25" customHeight="1" x14ac:dyDescent="0.25">
      <c r="F77" s="6">
        <v>90</v>
      </c>
      <c r="G77" s="18">
        <f t="shared" si="1"/>
        <v>0.26318965601174255</v>
      </c>
      <c r="H77" s="18">
        <f t="shared" si="2"/>
        <v>4.6096386633031353E-2</v>
      </c>
      <c r="I77" s="18">
        <f t="shared" si="3"/>
        <v>0.99999999999999689</v>
      </c>
      <c r="J77" s="18">
        <f t="shared" si="4"/>
        <v>4.370020647668254E-15</v>
      </c>
      <c r="K77" s="18">
        <f t="shared" si="5"/>
        <v>-5.7901724322582737</v>
      </c>
    </row>
    <row r="78" spans="6:11" ht="11.25" customHeight="1" x14ac:dyDescent="0.25">
      <c r="F78" s="6">
        <v>91</v>
      </c>
      <c r="G78" s="18">
        <f t="shared" si="1"/>
        <v>0.31106330192431098</v>
      </c>
      <c r="H78" s="18">
        <f t="shared" si="2"/>
        <v>4.9530215126983364E-2</v>
      </c>
      <c r="I78" s="18">
        <f t="shared" si="3"/>
        <v>0.99999999999999922</v>
      </c>
      <c r="J78" s="18">
        <f t="shared" si="4"/>
        <v>1.1081076426333049E-15</v>
      </c>
      <c r="K78" s="18">
        <f t="shared" si="5"/>
        <v>-6.843392642334825</v>
      </c>
    </row>
    <row r="79" spans="6:11" ht="11.25" customHeight="1" x14ac:dyDescent="0.25">
      <c r="F79" s="6">
        <v>92</v>
      </c>
      <c r="G79" s="18">
        <f t="shared" si="1"/>
        <v>0.361982327556787</v>
      </c>
      <c r="H79" s="18">
        <f t="shared" si="2"/>
        <v>5.2162178619135559E-2</v>
      </c>
      <c r="I79" s="18">
        <f t="shared" si="3"/>
        <v>0.99999999999999978</v>
      </c>
      <c r="J79" s="18">
        <f t="shared" si="4"/>
        <v>2.7539914555148157E-16</v>
      </c>
      <c r="K79" s="18">
        <f t="shared" si="5"/>
        <v>-7.9636112062493094</v>
      </c>
    </row>
    <row r="80" spans="6:11" ht="11.25" customHeight="1" x14ac:dyDescent="0.25">
      <c r="F80" s="6">
        <v>93</v>
      </c>
      <c r="G80" s="18">
        <f t="shared" si="1"/>
        <v>0.41507757860810651</v>
      </c>
      <c r="H80" s="18">
        <f t="shared" si="2"/>
        <v>5.3865650099410939E-2</v>
      </c>
      <c r="I80" s="18">
        <f t="shared" si="3"/>
        <v>1</v>
      </c>
      <c r="J80" s="18">
        <f t="shared" si="4"/>
        <v>6.7114120416364957E-17</v>
      </c>
      <c r="K80" s="18">
        <f t="shared" si="5"/>
        <v>-9.1317067293783438</v>
      </c>
    </row>
    <row r="81" spans="6:11" ht="11.25" customHeight="1" x14ac:dyDescent="0.25">
      <c r="F81" s="6">
        <v>94</v>
      </c>
      <c r="G81" s="18">
        <f t="shared" si="1"/>
        <v>0.46937857628079666</v>
      </c>
      <c r="H81" s="18">
        <f t="shared" si="2"/>
        <v>5.4565886600563489E-2</v>
      </c>
      <c r="I81" s="18">
        <f t="shared" si="3"/>
        <v>1</v>
      </c>
      <c r="J81" s="18">
        <f t="shared" si="4"/>
        <v>1.6044210224331064E-17</v>
      </c>
      <c r="K81" s="18">
        <f t="shared" si="5"/>
        <v>-10.326328678177527</v>
      </c>
    </row>
    <row r="82" spans="6:11" ht="11.25" customHeight="1" x14ac:dyDescent="0.25">
      <c r="F82" s="6">
        <v>95</v>
      </c>
      <c r="G82" s="18">
        <f t="shared" ref="G82:G107" si="6">GAMMADIST(F82,$G$14,$G$15,TRUE)</f>
        <v>0.52386836667738579</v>
      </c>
      <c r="H82" s="18">
        <f t="shared" ref="H82:H107" si="7">GAMMADIST(F82,$G$14,$G$15,FALSE)</f>
        <v>5.4245074715420082E-2</v>
      </c>
      <c r="I82" s="18">
        <f t="shared" ref="I82:I107" si="8">GAMMADIST(F82,$H$14,$H$15,TRUE)</f>
        <v>1</v>
      </c>
      <c r="J82" s="18">
        <f t="shared" ref="J82:J107" si="9">GAMMADIST(F82,$H$14,$H$15,FALSE)</f>
        <v>3.7640256130520724E-18</v>
      </c>
      <c r="K82" s="18">
        <f t="shared" ref="K82:K107" si="10">(1-I82)*20-22*G82</f>
        <v>-11.525104066902488</v>
      </c>
    </row>
    <row r="83" spans="6:11" ht="11.25" customHeight="1" x14ac:dyDescent="0.25">
      <c r="F83" s="6">
        <v>96</v>
      </c>
      <c r="G83" s="18">
        <f t="shared" si="6"/>
        <v>0.57754072881435081</v>
      </c>
      <c r="H83" s="18">
        <f t="shared" si="7"/>
        <v>5.2941994815263509E-2</v>
      </c>
      <c r="I83" s="18">
        <f t="shared" si="8"/>
        <v>1</v>
      </c>
      <c r="J83" s="18">
        <f t="shared" si="9"/>
        <v>8.6693730231492216E-19</v>
      </c>
      <c r="K83" s="18">
        <f t="shared" si="10"/>
        <v>-12.705896033915717</v>
      </c>
    </row>
    <row r="84" spans="6:11" ht="11.25" customHeight="1" x14ac:dyDescent="0.25">
      <c r="F84" s="6">
        <v>97</v>
      </c>
      <c r="G84" s="18">
        <f t="shared" si="6"/>
        <v>0.62945445308600489</v>
      </c>
      <c r="H84" s="18">
        <f t="shared" si="7"/>
        <v>5.0746602750387032E-2</v>
      </c>
      <c r="I84" s="18">
        <f t="shared" si="8"/>
        <v>1</v>
      </c>
      <c r="J84" s="18">
        <f t="shared" si="9"/>
        <v>1.9610537307060366E-19</v>
      </c>
      <c r="K84" s="18">
        <f t="shared" si="10"/>
        <v>-13.847997967892107</v>
      </c>
    </row>
    <row r="85" spans="6:11" ht="11.25" customHeight="1" x14ac:dyDescent="0.25">
      <c r="F85" s="6">
        <v>98</v>
      </c>
      <c r="G85" s="18">
        <f t="shared" si="6"/>
        <v>0.67878001791500875</v>
      </c>
      <c r="H85" s="18">
        <f t="shared" si="7"/>
        <v>4.7790438630305181E-2</v>
      </c>
      <c r="I85" s="18">
        <f t="shared" si="8"/>
        <v>1</v>
      </c>
      <c r="J85" s="18">
        <f t="shared" si="9"/>
        <v>4.358315508539488E-20</v>
      </c>
      <c r="K85" s="18">
        <f t="shared" si="10"/>
        <v>-14.933160394130192</v>
      </c>
    </row>
    <row r="86" spans="6:11" ht="11.25" customHeight="1" x14ac:dyDescent="0.25">
      <c r="F86" s="6">
        <v>99</v>
      </c>
      <c r="G86" s="18">
        <f t="shared" si="6"/>
        <v>0.72483513570929725</v>
      </c>
      <c r="H86" s="18">
        <f t="shared" si="7"/>
        <v>4.4234204736446979E-2</v>
      </c>
      <c r="I86" s="18">
        <f t="shared" si="8"/>
        <v>1</v>
      </c>
      <c r="J86" s="18">
        <f t="shared" si="9"/>
        <v>9.5198697042542045E-21</v>
      </c>
      <c r="K86" s="18">
        <f t="shared" si="10"/>
        <v>-15.94637298560454</v>
      </c>
    </row>
    <row r="87" spans="6:11" ht="11.25" customHeight="1" x14ac:dyDescent="0.25">
      <c r="F87" s="6">
        <v>100</v>
      </c>
      <c r="G87" s="18">
        <f t="shared" si="6"/>
        <v>0.76710710381913105</v>
      </c>
      <c r="H87" s="18">
        <f t="shared" si="7"/>
        <v>4.0254060132630755E-2</v>
      </c>
      <c r="I87" s="18">
        <f t="shared" si="8"/>
        <v>1</v>
      </c>
      <c r="J87" s="18">
        <f t="shared" si="9"/>
        <v>2.0444552184157708E-21</v>
      </c>
      <c r="K87" s="18">
        <f t="shared" si="10"/>
        <v>-16.876356284020883</v>
      </c>
    </row>
    <row r="88" spans="6:11" ht="11.25" customHeight="1" x14ac:dyDescent="0.25">
      <c r="F88" s="6">
        <v>101</v>
      </c>
      <c r="G88" s="18">
        <f t="shared" si="6"/>
        <v>0.8052614491085075</v>
      </c>
      <c r="H88" s="18">
        <f t="shared" si="7"/>
        <v>3.6028153467662402E-2</v>
      </c>
      <c r="I88" s="18">
        <f t="shared" si="8"/>
        <v>1</v>
      </c>
      <c r="J88" s="18">
        <f t="shared" si="9"/>
        <v>4.3182227970184713E-22</v>
      </c>
      <c r="K88" s="18">
        <f t="shared" si="10"/>
        <v>-17.715751880387167</v>
      </c>
    </row>
    <row r="89" spans="6:11" ht="11.25" customHeight="1" x14ac:dyDescent="0.25">
      <c r="F89" s="6">
        <v>102</v>
      </c>
      <c r="G89" s="18">
        <f t="shared" si="6"/>
        <v>0.83913777874847917</v>
      </c>
      <c r="H89" s="18">
        <f t="shared" si="7"/>
        <v>3.17246920827466E-2</v>
      </c>
      <c r="I89" s="18">
        <f t="shared" si="8"/>
        <v>1</v>
      </c>
      <c r="J89" s="18">
        <f t="shared" si="9"/>
        <v>8.9733702587030378E-23</v>
      </c>
      <c r="K89" s="18">
        <f t="shared" si="10"/>
        <v>-18.461031132466541</v>
      </c>
    </row>
    <row r="90" spans="6:11" ht="11.25" customHeight="1" x14ac:dyDescent="0.25">
      <c r="F90" s="6">
        <v>103</v>
      </c>
      <c r="G90" s="18">
        <f t="shared" si="6"/>
        <v>0.86873487660359561</v>
      </c>
      <c r="H90" s="18">
        <f t="shared" si="7"/>
        <v>2.7492486143482243E-2</v>
      </c>
      <c r="I90" s="18">
        <f t="shared" si="8"/>
        <v>1</v>
      </c>
      <c r="J90" s="18">
        <f t="shared" si="9"/>
        <v>1.8351320403618089E-23</v>
      </c>
      <c r="K90" s="18">
        <f t="shared" si="10"/>
        <v>-19.112167285279103</v>
      </c>
    </row>
    <row r="91" spans="6:11" ht="11.25" customHeight="1" x14ac:dyDescent="0.25">
      <c r="F91" s="6">
        <v>104</v>
      </c>
      <c r="G91" s="18">
        <f t="shared" si="6"/>
        <v>0.89418781435187733</v>
      </c>
      <c r="H91" s="18">
        <f t="shared" si="7"/>
        <v>2.3454484294636369E-2</v>
      </c>
      <c r="I91" s="18">
        <f t="shared" si="8"/>
        <v>1</v>
      </c>
      <c r="J91" s="18">
        <f t="shared" si="9"/>
        <v>3.6946586657232812E-24</v>
      </c>
      <c r="K91" s="18">
        <f t="shared" si="10"/>
        <v>-19.6721319157413</v>
      </c>
    </row>
    <row r="92" spans="6:11" ht="11.25" customHeight="1" x14ac:dyDescent="0.25">
      <c r="F92" s="6">
        <v>105</v>
      </c>
      <c r="G92" s="18">
        <f t="shared" si="6"/>
        <v>0.91574015237611539</v>
      </c>
      <c r="H92" s="18">
        <f t="shared" si="7"/>
        <v>1.9704402629403671E-2</v>
      </c>
      <c r="I92" s="18">
        <f t="shared" si="8"/>
        <v>1</v>
      </c>
      <c r="J92" s="18">
        <f t="shared" si="9"/>
        <v>7.3249866450833427E-25</v>
      </c>
      <c r="K92" s="18">
        <f t="shared" si="10"/>
        <v>-20.146283352274537</v>
      </c>
    </row>
    <row r="93" spans="6:11" ht="11.25" customHeight="1" x14ac:dyDescent="0.25">
      <c r="F93" s="6">
        <v>106</v>
      </c>
      <c r="G93" s="18">
        <f t="shared" si="6"/>
        <v>0.93371422458921383</v>
      </c>
      <c r="H93" s="18">
        <f t="shared" si="7"/>
        <v>1.6306197661532813E-2</v>
      </c>
      <c r="I93" s="18">
        <f t="shared" si="8"/>
        <v>1</v>
      </c>
      <c r="J93" s="18">
        <f t="shared" si="9"/>
        <v>1.4305116440591455E-25</v>
      </c>
      <c r="K93" s="18">
        <f t="shared" si="10"/>
        <v>-20.541712940962704</v>
      </c>
    </row>
    <row r="94" spans="6:11" ht="11.25" customHeight="1" x14ac:dyDescent="0.25">
      <c r="F94" s="6">
        <v>107</v>
      </c>
      <c r="G94" s="18">
        <f t="shared" si="6"/>
        <v>0.94848211683203387</v>
      </c>
      <c r="H94" s="18">
        <f t="shared" si="7"/>
        <v>1.3295881800568439E-2</v>
      </c>
      <c r="I94" s="18">
        <f t="shared" si="8"/>
        <v>1</v>
      </c>
      <c r="J94" s="18">
        <f t="shared" si="9"/>
        <v>2.7526498520960258E-26</v>
      </c>
      <c r="K94" s="18">
        <f t="shared" si="10"/>
        <v>-20.866606570304747</v>
      </c>
    </row>
    <row r="95" spans="6:11" ht="11.25" customHeight="1" x14ac:dyDescent="0.25">
      <c r="F95" s="6">
        <v>108</v>
      </c>
      <c r="G95" s="18">
        <f t="shared" si="6"/>
        <v>0.96043936757474979</v>
      </c>
      <c r="H95" s="18">
        <f t="shared" si="7"/>
        <v>1.0685039689823721E-2</v>
      </c>
      <c r="I95" s="18">
        <f t="shared" si="8"/>
        <v>1</v>
      </c>
      <c r="J95" s="18">
        <f t="shared" si="9"/>
        <v>5.2204158022515254E-27</v>
      </c>
      <c r="K95" s="18">
        <f t="shared" si="10"/>
        <v>-21.129666086644495</v>
      </c>
    </row>
    <row r="96" spans="6:11" ht="11.25" customHeight="1" x14ac:dyDescent="0.25">
      <c r="F96" s="6">
        <v>109</v>
      </c>
      <c r="G96" s="18">
        <f t="shared" si="6"/>
        <v>0.96998275270998358</v>
      </c>
      <c r="H96" s="18">
        <f t="shared" si="7"/>
        <v>8.4653694529756279E-3</v>
      </c>
      <c r="I96" s="18">
        <f t="shared" si="8"/>
        <v>1</v>
      </c>
      <c r="J96" s="18">
        <f t="shared" si="9"/>
        <v>9.7604536450079249E-28</v>
      </c>
      <c r="K96" s="18">
        <f t="shared" si="10"/>
        <v>-21.33962055961964</v>
      </c>
    </row>
    <row r="97" spans="6:11" ht="11.25" customHeight="1" x14ac:dyDescent="0.25">
      <c r="F97" s="6">
        <v>110</v>
      </c>
      <c r="G97" s="18">
        <f t="shared" si="6"/>
        <v>0.97749285993296353</v>
      </c>
      <c r="H97" s="18">
        <f t="shared" si="7"/>
        <v>6.6136243574205708E-3</v>
      </c>
      <c r="I97" s="18">
        <f t="shared" si="8"/>
        <v>1</v>
      </c>
      <c r="J97" s="18">
        <f t="shared" si="9"/>
        <v>1.799528549743953E-28</v>
      </c>
      <c r="K97" s="18">
        <f t="shared" si="10"/>
        <v>-21.504842918525199</v>
      </c>
    </row>
    <row r="98" spans="6:11" ht="11.25" customHeight="1" x14ac:dyDescent="0.25">
      <c r="F98" s="6">
        <v>111</v>
      </c>
      <c r="G98" s="18">
        <f t="shared" si="6"/>
        <v>0.98332158499857325</v>
      </c>
      <c r="H98" s="18">
        <f t="shared" si="7"/>
        <v>5.0964402859452751E-3</v>
      </c>
      <c r="I98" s="18">
        <f t="shared" si="8"/>
        <v>1</v>
      </c>
      <c r="J98" s="18">
        <f t="shared" si="9"/>
        <v>3.2725123011005112E-29</v>
      </c>
      <c r="K98" s="18">
        <f t="shared" si="10"/>
        <v>-21.63307486996861</v>
      </c>
    </row>
    <row r="99" spans="6:11" ht="11.25" customHeight="1" x14ac:dyDescent="0.25">
      <c r="F99" s="6">
        <v>112</v>
      </c>
      <c r="G99" s="18">
        <f t="shared" si="6"/>
        <v>0.98778423604045518</v>
      </c>
      <c r="H99" s="18">
        <f t="shared" si="7"/>
        <v>3.8746741342840603E-3</v>
      </c>
      <c r="I99" s="18">
        <f t="shared" si="8"/>
        <v>1</v>
      </c>
      <c r="J99" s="18">
        <f t="shared" si="9"/>
        <v>5.8714404683021001E-30</v>
      </c>
      <c r="K99" s="18">
        <f t="shared" si="10"/>
        <v>-21.731253192890016</v>
      </c>
    </row>
    <row r="100" spans="6:11" ht="11.25" customHeight="1" x14ac:dyDescent="0.25">
      <c r="F100" s="6">
        <v>113</v>
      </c>
      <c r="G100" s="18">
        <f t="shared" si="6"/>
        <v>0.99115562997220741</v>
      </c>
      <c r="H100" s="18">
        <f t="shared" si="7"/>
        <v>2.9070226788715128E-3</v>
      </c>
      <c r="I100" s="18">
        <f t="shared" si="8"/>
        <v>1</v>
      </c>
      <c r="J100" s="18">
        <f t="shared" si="9"/>
        <v>1.0395683019985428E-30</v>
      </c>
      <c r="K100" s="18">
        <f t="shared" si="10"/>
        <v>-21.805423859388561</v>
      </c>
    </row>
    <row r="101" spans="6:11" ht="11.25" customHeight="1" x14ac:dyDescent="0.25">
      <c r="F101" s="6">
        <v>114</v>
      </c>
      <c r="G101" s="18">
        <f t="shared" si="6"/>
        <v>0.99366940143068816</v>
      </c>
      <c r="H101" s="18">
        <f t="shared" si="7"/>
        <v>2.1528216920079619E-3</v>
      </c>
      <c r="I101" s="18">
        <f t="shared" si="8"/>
        <v>1</v>
      </c>
      <c r="J101" s="18">
        <f t="shared" si="9"/>
        <v>1.8168028404286459E-31</v>
      </c>
      <c r="K101" s="18">
        <f t="shared" si="10"/>
        <v>-21.860726831475141</v>
      </c>
    </row>
    <row r="102" spans="6:11" ht="11.25" customHeight="1" x14ac:dyDescent="0.25">
      <c r="F102" s="6">
        <v>115</v>
      </c>
      <c r="G102" s="18">
        <f t="shared" si="6"/>
        <v>0.99551969914612881</v>
      </c>
      <c r="H102" s="18">
        <f t="shared" si="7"/>
        <v>1.5740294758552545E-3</v>
      </c>
      <c r="I102" s="18">
        <f t="shared" si="8"/>
        <v>1</v>
      </c>
      <c r="J102" s="18">
        <f t="shared" si="9"/>
        <v>3.1347847898278722E-32</v>
      </c>
      <c r="K102" s="18">
        <f t="shared" si="10"/>
        <v>-21.901433381214833</v>
      </c>
    </row>
    <row r="103" spans="6:11" ht="11.25" customHeight="1" x14ac:dyDescent="0.25">
      <c r="F103" s="6">
        <v>116</v>
      </c>
      <c r="G103" s="18">
        <f t="shared" si="6"/>
        <v>0.99686448825575602</v>
      </c>
      <c r="H103" s="18">
        <f t="shared" si="7"/>
        <v>1.1364727052643948E-3</v>
      </c>
      <c r="I103" s="18">
        <f t="shared" si="8"/>
        <v>1</v>
      </c>
      <c r="J103" s="18">
        <f t="shared" si="9"/>
        <v>5.341325077705863E-33</v>
      </c>
      <c r="K103" s="18">
        <f t="shared" si="10"/>
        <v>-21.931018741626634</v>
      </c>
    </row>
    <row r="104" spans="6:11" ht="11.25" customHeight="1" x14ac:dyDescent="0.25">
      <c r="F104" s="6">
        <v>117</v>
      </c>
      <c r="G104" s="18">
        <f t="shared" si="6"/>
        <v>0.9978297791602011</v>
      </c>
      <c r="H104" s="18">
        <f t="shared" si="7"/>
        <v>8.1047611358092794E-4</v>
      </c>
      <c r="I104" s="18">
        <f t="shared" si="8"/>
        <v>1</v>
      </c>
      <c r="J104" s="18">
        <f t="shared" si="9"/>
        <v>8.9892891667421807E-34</v>
      </c>
      <c r="K104" s="18">
        <f t="shared" si="10"/>
        <v>-21.952255141524425</v>
      </c>
    </row>
    <row r="105" spans="6:11" ht="11.25" customHeight="1" x14ac:dyDescent="0.25">
      <c r="F105" s="6">
        <v>118</v>
      </c>
      <c r="G105" s="18">
        <f t="shared" si="6"/>
        <v>0.9985142358826512</v>
      </c>
      <c r="H105" s="18">
        <f t="shared" si="7"/>
        <v>5.7101538662507963E-4</v>
      </c>
      <c r="I105" s="18">
        <f t="shared" si="8"/>
        <v>1</v>
      </c>
      <c r="J105" s="18">
        <f t="shared" si="9"/>
        <v>1.4946106506018191E-34</v>
      </c>
      <c r="K105" s="18">
        <f t="shared" si="10"/>
        <v>-21.967313189418327</v>
      </c>
    </row>
    <row r="106" spans="6:11" ht="11.25" customHeight="1" x14ac:dyDescent="0.25">
      <c r="F106" s="6">
        <v>119</v>
      </c>
      <c r="G106" s="18">
        <f t="shared" si="6"/>
        <v>0.99899375670501844</v>
      </c>
      <c r="H106" s="18">
        <f t="shared" si="7"/>
        <v>3.9753080753356909E-4</v>
      </c>
      <c r="I106" s="18">
        <f t="shared" si="8"/>
        <v>1</v>
      </c>
      <c r="J106" s="18">
        <f t="shared" si="9"/>
        <v>2.4555353084002037E-35</v>
      </c>
      <c r="K106" s="18">
        <f t="shared" si="10"/>
        <v>-21.977862647510406</v>
      </c>
    </row>
    <row r="107" spans="6:11" ht="11.25" customHeight="1" x14ac:dyDescent="0.25">
      <c r="F107" s="6">
        <v>120</v>
      </c>
      <c r="G107" s="18">
        <f t="shared" si="6"/>
        <v>0.99932575077993313</v>
      </c>
      <c r="H107" s="18">
        <f t="shared" si="7"/>
        <v>2.7352431117325413E-4</v>
      </c>
      <c r="I107" s="18">
        <f t="shared" si="8"/>
        <v>1</v>
      </c>
      <c r="J107" s="18">
        <f t="shared" si="9"/>
        <v>3.9871856348647815E-36</v>
      </c>
      <c r="K107" s="18">
        <f t="shared" si="10"/>
        <v>-21.985166517158529</v>
      </c>
    </row>
    <row r="113" spans="2:8" ht="22.5" x14ac:dyDescent="0.25">
      <c r="B113" s="4" t="s">
        <v>1</v>
      </c>
      <c r="C113" s="4" t="s">
        <v>55</v>
      </c>
      <c r="D113" s="4" t="s">
        <v>56</v>
      </c>
      <c r="E113" s="4" t="s">
        <v>57</v>
      </c>
      <c r="F113" s="4" t="s">
        <v>58</v>
      </c>
      <c r="G113" s="4" t="s">
        <v>59</v>
      </c>
      <c r="H113" s="4" t="s">
        <v>60</v>
      </c>
    </row>
    <row r="114" spans="2:8" ht="11.25" customHeight="1" x14ac:dyDescent="0.25">
      <c r="B114" s="5" t="s">
        <v>6</v>
      </c>
      <c r="C114" s="6">
        <v>69</v>
      </c>
      <c r="D114" s="6">
        <v>9</v>
      </c>
      <c r="E114" s="9">
        <f>D114/$D$18</f>
        <v>81.818181818181813</v>
      </c>
      <c r="F114" s="9">
        <f>E114*$D$30</f>
        <v>45</v>
      </c>
      <c r="G114" s="9">
        <f>IF(F114&lt;C114,0,F114-C114)</f>
        <v>0</v>
      </c>
      <c r="H114" s="9">
        <f>E114-C114</f>
        <v>12.818181818181813</v>
      </c>
    </row>
    <row r="115" spans="2:8" ht="11.25" customHeight="1" x14ac:dyDescent="0.25">
      <c r="B115" s="5" t="s">
        <v>7</v>
      </c>
      <c r="C115" s="6">
        <v>71</v>
      </c>
      <c r="D115" s="6">
        <v>15</v>
      </c>
      <c r="E115" s="9">
        <f t="shared" ref="E115:E116" si="11">D115/$D$18</f>
        <v>136.36363636363637</v>
      </c>
      <c r="F115" s="9">
        <f t="shared" ref="F115:F116" si="12">E115*$D$30</f>
        <v>75.000000000000014</v>
      </c>
      <c r="G115" s="9">
        <f t="shared" ref="G115:G116" si="13">IF(F115&lt;C115,0,F115-C115)</f>
        <v>4.0000000000000142</v>
      </c>
      <c r="H115" s="9">
        <f>E115-C115-G115</f>
        <v>61.36363636363636</v>
      </c>
    </row>
    <row r="116" spans="2:8" ht="11.25" customHeight="1" x14ac:dyDescent="0.25">
      <c r="B116" s="5" t="s">
        <v>8</v>
      </c>
      <c r="C116" s="6">
        <v>68</v>
      </c>
      <c r="D116" s="6">
        <v>2</v>
      </c>
      <c r="E116" s="9">
        <f t="shared" si="11"/>
        <v>18.181818181818183</v>
      </c>
      <c r="F116" s="9">
        <f t="shared" si="12"/>
        <v>10.000000000000002</v>
      </c>
      <c r="G116" s="9">
        <f t="shared" si="13"/>
        <v>0</v>
      </c>
      <c r="H116" s="9"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P15"/>
  <sheetViews>
    <sheetView tabSelected="1" workbookViewId="0">
      <selection activeCell="D5" sqref="D5"/>
    </sheetView>
  </sheetViews>
  <sheetFormatPr defaultRowHeight="15" x14ac:dyDescent="0.25"/>
  <cols>
    <col min="3" max="3" width="10.5703125" customWidth="1"/>
    <col min="4" max="4" width="12" customWidth="1"/>
    <col min="5" max="5" width="11" customWidth="1"/>
  </cols>
  <sheetData>
    <row r="4" spans="3:16" ht="45" x14ac:dyDescent="0.25">
      <c r="C4" s="4" t="s">
        <v>1</v>
      </c>
      <c r="D4" s="4" t="s">
        <v>61</v>
      </c>
      <c r="E4" s="4" t="s">
        <v>62</v>
      </c>
      <c r="F4" s="4" t="s">
        <v>63</v>
      </c>
      <c r="G4" s="4" t="s">
        <v>66</v>
      </c>
      <c r="H4" s="4" t="s">
        <v>64</v>
      </c>
      <c r="I4" s="4" t="s">
        <v>65</v>
      </c>
      <c r="J4" s="4" t="s">
        <v>19</v>
      </c>
      <c r="K4" s="4" t="s">
        <v>20</v>
      </c>
      <c r="L4" s="4" t="s">
        <v>21</v>
      </c>
      <c r="M4" s="4" t="s">
        <v>25</v>
      </c>
      <c r="N4" s="4" t="s">
        <v>22</v>
      </c>
      <c r="O4" s="4" t="s">
        <v>23</v>
      </c>
      <c r="P4" s="4" t="s">
        <v>24</v>
      </c>
    </row>
    <row r="5" spans="3:16" ht="22.5" x14ac:dyDescent="0.25">
      <c r="C5" s="5" t="s">
        <v>6</v>
      </c>
      <c r="D5" s="6">
        <v>41</v>
      </c>
      <c r="E5" s="6">
        <v>44</v>
      </c>
      <c r="F5" s="9">
        <v>69</v>
      </c>
      <c r="G5" s="9">
        <v>13</v>
      </c>
      <c r="H5" s="9">
        <v>0</v>
      </c>
      <c r="I5" s="9">
        <v>3</v>
      </c>
      <c r="J5" s="9">
        <v>82</v>
      </c>
      <c r="K5" s="6">
        <v>1640</v>
      </c>
      <c r="L5" s="6">
        <v>0</v>
      </c>
      <c r="M5" s="6">
        <v>0</v>
      </c>
      <c r="N5" s="6">
        <f>K5-M5</f>
        <v>1640</v>
      </c>
      <c r="O5" s="6">
        <v>3</v>
      </c>
      <c r="P5" s="6">
        <v>60</v>
      </c>
    </row>
    <row r="6" spans="3:16" ht="22.5" x14ac:dyDescent="0.25">
      <c r="C6" s="5" t="s">
        <v>7</v>
      </c>
      <c r="D6" s="6">
        <v>70</v>
      </c>
      <c r="E6" s="6">
        <v>62</v>
      </c>
      <c r="F6" s="9">
        <v>71</v>
      </c>
      <c r="G6" s="9">
        <v>61</v>
      </c>
      <c r="H6" s="9">
        <v>0</v>
      </c>
      <c r="I6" s="9">
        <v>0</v>
      </c>
      <c r="J6" s="9">
        <v>132</v>
      </c>
      <c r="K6" s="6">
        <v>10956</v>
      </c>
      <c r="L6" s="6">
        <v>0</v>
      </c>
      <c r="M6" s="6">
        <v>0</v>
      </c>
      <c r="N6" s="6">
        <f t="shared" ref="N6:N7" si="0">K6-M6</f>
        <v>10956</v>
      </c>
      <c r="O6" s="6">
        <v>0</v>
      </c>
      <c r="P6" s="6">
        <v>0</v>
      </c>
    </row>
    <row r="7" spans="3:16" x14ac:dyDescent="0.25">
      <c r="C7" s="5" t="s">
        <v>8</v>
      </c>
      <c r="D7" s="6">
        <v>17</v>
      </c>
      <c r="E7" s="6">
        <v>12</v>
      </c>
      <c r="F7" s="9">
        <v>68</v>
      </c>
      <c r="G7" s="9">
        <v>0</v>
      </c>
      <c r="H7" s="9">
        <v>0</v>
      </c>
      <c r="I7" s="9">
        <v>0</v>
      </c>
      <c r="J7" s="9">
        <v>29</v>
      </c>
      <c r="K7" s="6">
        <v>1305</v>
      </c>
      <c r="L7" s="6">
        <v>39</v>
      </c>
      <c r="M7" s="6">
        <v>1248</v>
      </c>
      <c r="N7" s="6">
        <f t="shared" si="0"/>
        <v>57</v>
      </c>
      <c r="O7" s="6">
        <v>0</v>
      </c>
      <c r="P7" s="6">
        <v>0</v>
      </c>
    </row>
    <row r="8" spans="3:16" x14ac:dyDescent="0.25">
      <c r="C8" s="5" t="s">
        <v>0</v>
      </c>
      <c r="D8" s="6">
        <f t="shared" ref="D8:J8" si="1">SUM(D5:D7)</f>
        <v>128</v>
      </c>
      <c r="E8" s="6">
        <f t="shared" si="1"/>
        <v>118</v>
      </c>
      <c r="F8" s="6">
        <f t="shared" si="1"/>
        <v>208</v>
      </c>
      <c r="G8" s="6">
        <f t="shared" si="1"/>
        <v>74</v>
      </c>
      <c r="H8" s="6">
        <f t="shared" si="1"/>
        <v>0</v>
      </c>
      <c r="I8" s="6">
        <f t="shared" si="1"/>
        <v>3</v>
      </c>
      <c r="J8" s="6">
        <f t="shared" si="1"/>
        <v>243</v>
      </c>
      <c r="K8" s="6">
        <f t="shared" ref="K8:P8" si="2">SUM(K5:K7)</f>
        <v>13901</v>
      </c>
      <c r="L8" s="6">
        <f t="shared" si="2"/>
        <v>39</v>
      </c>
      <c r="M8" s="6">
        <f t="shared" si="2"/>
        <v>1248</v>
      </c>
      <c r="N8" s="6">
        <f t="shared" si="2"/>
        <v>12653</v>
      </c>
      <c r="O8" s="6">
        <f t="shared" si="2"/>
        <v>3</v>
      </c>
      <c r="P8" s="6">
        <f t="shared" si="2"/>
        <v>60</v>
      </c>
    </row>
    <row r="11" spans="3:16" ht="45" x14ac:dyDescent="0.25">
      <c r="C11" s="4" t="s">
        <v>1</v>
      </c>
      <c r="D11" s="4" t="s">
        <v>67</v>
      </c>
      <c r="E11" s="4" t="s">
        <v>68</v>
      </c>
      <c r="F11" s="4" t="s">
        <v>63</v>
      </c>
      <c r="G11" s="4" t="s">
        <v>66</v>
      </c>
      <c r="H11" s="4" t="s">
        <v>69</v>
      </c>
      <c r="I11" s="4" t="s">
        <v>70</v>
      </c>
      <c r="J11" s="4" t="s">
        <v>19</v>
      </c>
      <c r="K11" s="4" t="s">
        <v>20</v>
      </c>
      <c r="L11" s="4" t="s">
        <v>21</v>
      </c>
      <c r="M11" s="4" t="s">
        <v>25</v>
      </c>
      <c r="N11" s="4" t="s">
        <v>22</v>
      </c>
      <c r="O11" s="4" t="s">
        <v>23</v>
      </c>
      <c r="P11" s="4" t="s">
        <v>24</v>
      </c>
    </row>
    <row r="12" spans="3:16" ht="22.5" x14ac:dyDescent="0.25">
      <c r="C12" s="5" t="s">
        <v>6</v>
      </c>
      <c r="D12" s="6">
        <v>31</v>
      </c>
      <c r="E12" s="6">
        <v>54</v>
      </c>
      <c r="F12" s="9">
        <v>58</v>
      </c>
      <c r="G12" s="9">
        <v>24</v>
      </c>
      <c r="H12" s="9">
        <v>0</v>
      </c>
      <c r="I12" s="9">
        <v>3</v>
      </c>
      <c r="J12" s="9">
        <v>82</v>
      </c>
      <c r="K12" s="6">
        <v>1640</v>
      </c>
      <c r="L12" s="6">
        <v>0</v>
      </c>
      <c r="M12" s="6">
        <v>0</v>
      </c>
      <c r="N12" s="6">
        <f>K12-M12</f>
        <v>1640</v>
      </c>
      <c r="O12" s="6">
        <v>3</v>
      </c>
      <c r="P12" s="6">
        <v>60</v>
      </c>
    </row>
    <row r="13" spans="3:16" ht="22.5" x14ac:dyDescent="0.25">
      <c r="C13" s="5" t="s">
        <v>7</v>
      </c>
      <c r="D13" s="6">
        <v>50</v>
      </c>
      <c r="E13" s="6">
        <v>82</v>
      </c>
      <c r="F13" s="9">
        <v>58</v>
      </c>
      <c r="G13" s="9">
        <v>74</v>
      </c>
      <c r="H13" s="9">
        <v>0</v>
      </c>
      <c r="I13" s="9">
        <v>0</v>
      </c>
      <c r="J13" s="9">
        <v>132</v>
      </c>
      <c r="K13" s="6">
        <v>10956</v>
      </c>
      <c r="L13" s="6">
        <v>0</v>
      </c>
      <c r="M13" s="6">
        <v>0</v>
      </c>
      <c r="N13" s="6">
        <f t="shared" ref="N13:N14" si="3">K13-M13</f>
        <v>10956</v>
      </c>
      <c r="O13" s="6">
        <v>0</v>
      </c>
      <c r="P13" s="6">
        <v>0</v>
      </c>
    </row>
    <row r="14" spans="3:16" x14ac:dyDescent="0.25">
      <c r="C14" s="5" t="s">
        <v>8</v>
      </c>
      <c r="D14" s="6">
        <v>10</v>
      </c>
      <c r="E14" s="6">
        <v>19</v>
      </c>
      <c r="F14" s="9">
        <v>56</v>
      </c>
      <c r="G14" s="9">
        <v>0</v>
      </c>
      <c r="H14" s="9">
        <v>0</v>
      </c>
      <c r="I14" s="9">
        <v>0</v>
      </c>
      <c r="J14" s="9">
        <v>29</v>
      </c>
      <c r="K14" s="6">
        <v>1305</v>
      </c>
      <c r="L14" s="6">
        <v>27</v>
      </c>
      <c r="M14" s="6">
        <v>864</v>
      </c>
      <c r="N14" s="6">
        <f t="shared" si="3"/>
        <v>441</v>
      </c>
      <c r="O14" s="6">
        <v>0</v>
      </c>
      <c r="P14" s="6">
        <v>0</v>
      </c>
    </row>
    <row r="15" spans="3:16" x14ac:dyDescent="0.25">
      <c r="C15" s="5" t="s">
        <v>0</v>
      </c>
      <c r="D15" s="6">
        <f t="shared" ref="D15:J15" si="4">SUM(D12:D14)</f>
        <v>91</v>
      </c>
      <c r="E15" s="6">
        <f t="shared" si="4"/>
        <v>155</v>
      </c>
      <c r="F15" s="6">
        <f t="shared" si="4"/>
        <v>172</v>
      </c>
      <c r="G15" s="6">
        <f t="shared" si="4"/>
        <v>98</v>
      </c>
      <c r="H15" s="6">
        <f t="shared" si="4"/>
        <v>0</v>
      </c>
      <c r="I15" s="6">
        <f t="shared" si="4"/>
        <v>3</v>
      </c>
      <c r="J15" s="6">
        <f t="shared" si="4"/>
        <v>243</v>
      </c>
      <c r="K15" s="6">
        <f t="shared" ref="K15:P15" si="5">SUM(K12:K14)</f>
        <v>13901</v>
      </c>
      <c r="L15" s="6">
        <f t="shared" si="5"/>
        <v>27</v>
      </c>
      <c r="M15" s="6">
        <f t="shared" si="5"/>
        <v>864</v>
      </c>
      <c r="N15" s="6">
        <f t="shared" si="5"/>
        <v>13037</v>
      </c>
      <c r="O15" s="6">
        <f t="shared" si="5"/>
        <v>3</v>
      </c>
      <c r="P15" s="6">
        <f t="shared" si="5"/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Buying Strategies I</vt:lpstr>
      <vt:lpstr>Buying Strategies II</vt:lpstr>
      <vt:lpstr>Buying Strategies III</vt:lpstr>
      <vt:lpstr>Buying Strategies IV</vt:lpstr>
      <vt:lpstr>2-Buying Strategy</vt:lpstr>
      <vt:lpstr>2-Buying Scenarios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2014-08-17T10:24:38Z</dcterms:modified>
</cp:coreProperties>
</file>