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3" activeTab="7"/>
  </bookViews>
  <sheets>
    <sheet name="Assortment Planning" sheetId="1" r:id="rId1"/>
    <sheet name="Buying Strategies I" sheetId="2" r:id="rId2"/>
    <sheet name="Buying Strategies II" sheetId="4" r:id="rId3"/>
    <sheet name="Buying Strategies III" sheetId="5" r:id="rId4"/>
    <sheet name="Buying Strategies IV" sheetId="6" r:id="rId5"/>
    <sheet name="2-Buying Strategy" sheetId="3" r:id="rId6"/>
    <sheet name="2-Buying Scenarios" sheetId="7" r:id="rId7"/>
    <sheet name="Test Scales" sheetId="8" r:id="rId8"/>
  </sheets>
  <calcPr calcId="145621"/>
</workbook>
</file>

<file path=xl/calcChain.xml><?xml version="1.0" encoding="utf-8"?>
<calcChain xmlns="http://schemas.openxmlformats.org/spreadsheetml/2006/main">
  <c r="E22" i="8" l="1"/>
  <c r="F21" i="8"/>
  <c r="D22" i="8"/>
  <c r="F20" i="8"/>
  <c r="D21" i="8"/>
  <c r="E20" i="8"/>
  <c r="E16" i="8"/>
  <c r="E15" i="8"/>
  <c r="D15" i="8"/>
  <c r="H7" i="8"/>
  <c r="F14" i="8" s="1"/>
  <c r="H8" i="8"/>
  <c r="F15" i="8" s="1"/>
  <c r="H9" i="8"/>
  <c r="F16" i="8" s="1"/>
  <c r="E10" i="8"/>
  <c r="F10" i="8"/>
  <c r="G10" i="8"/>
  <c r="D10" i="8"/>
  <c r="H10" i="8" s="1"/>
  <c r="J15" i="7"/>
  <c r="I15" i="7"/>
  <c r="H15" i="7"/>
  <c r="G15" i="7"/>
  <c r="F15" i="7"/>
  <c r="E15" i="7"/>
  <c r="D15" i="7"/>
  <c r="D8" i="7"/>
  <c r="E8" i="7"/>
  <c r="F8" i="7"/>
  <c r="G8" i="7"/>
  <c r="H8" i="7"/>
  <c r="I8" i="7"/>
  <c r="J8" i="7"/>
  <c r="P15" i="7"/>
  <c r="O15" i="7"/>
  <c r="M15" i="7"/>
  <c r="L15" i="7"/>
  <c r="K15" i="7"/>
  <c r="N14" i="7"/>
  <c r="N13" i="7"/>
  <c r="N12" i="7"/>
  <c r="N7" i="7"/>
  <c r="N6" i="7"/>
  <c r="O8" i="7"/>
  <c r="K8" i="7"/>
  <c r="H115" i="3"/>
  <c r="H114" i="3"/>
  <c r="G115" i="3"/>
  <c r="G116" i="3"/>
  <c r="G114" i="3"/>
  <c r="F115" i="3"/>
  <c r="F116" i="3"/>
  <c r="F114" i="3"/>
  <c r="E115" i="3"/>
  <c r="E116" i="3"/>
  <c r="E114" i="3"/>
  <c r="G96" i="3"/>
  <c r="H28" i="3"/>
  <c r="H44" i="3"/>
  <c r="H60" i="3"/>
  <c r="G22" i="3"/>
  <c r="G38" i="3"/>
  <c r="G54" i="3"/>
  <c r="H9" i="3"/>
  <c r="E9" i="3"/>
  <c r="F9" i="3"/>
  <c r="G9" i="3"/>
  <c r="D9" i="3"/>
  <c r="I9" i="3" s="1"/>
  <c r="H15" i="3" s="1"/>
  <c r="I8" i="3"/>
  <c r="G15" i="3" s="1"/>
  <c r="H8" i="3"/>
  <c r="G14" i="3" s="1"/>
  <c r="H87" i="3" s="1"/>
  <c r="E14" i="8" l="1"/>
  <c r="G14" i="8"/>
  <c r="G15" i="8"/>
  <c r="G16" i="8"/>
  <c r="D14" i="8"/>
  <c r="D16" i="8"/>
  <c r="N15" i="7"/>
  <c r="M8" i="7"/>
  <c r="N5" i="7"/>
  <c r="N8" i="7" s="1"/>
  <c r="L8" i="7"/>
  <c r="P8" i="7"/>
  <c r="G58" i="3"/>
  <c r="G42" i="3"/>
  <c r="G26" i="3"/>
  <c r="H64" i="3"/>
  <c r="H48" i="3"/>
  <c r="H32" i="3"/>
  <c r="G102" i="3"/>
  <c r="G80" i="3"/>
  <c r="H98" i="3"/>
  <c r="H77" i="3"/>
  <c r="H14" i="3"/>
  <c r="G75" i="3"/>
  <c r="H93" i="3"/>
  <c r="H71" i="3"/>
  <c r="G66" i="3"/>
  <c r="G50" i="3"/>
  <c r="G34" i="3"/>
  <c r="G18" i="3"/>
  <c r="H56" i="3"/>
  <c r="H40" i="3"/>
  <c r="H24" i="3"/>
  <c r="G91" i="3"/>
  <c r="G70" i="3"/>
  <c r="H72" i="3"/>
  <c r="H76" i="3"/>
  <c r="H80" i="3"/>
  <c r="H84" i="3"/>
  <c r="H88" i="3"/>
  <c r="H92" i="3"/>
  <c r="H96" i="3"/>
  <c r="H100" i="3"/>
  <c r="H104" i="3"/>
  <c r="G69" i="3"/>
  <c r="G73" i="3"/>
  <c r="G77" i="3"/>
  <c r="G81" i="3"/>
  <c r="G85" i="3"/>
  <c r="G89" i="3"/>
  <c r="G93" i="3"/>
  <c r="G97" i="3"/>
  <c r="G101" i="3"/>
  <c r="G105" i="3"/>
  <c r="H69" i="3"/>
  <c r="H74" i="3"/>
  <c r="H79" i="3"/>
  <c r="H85" i="3"/>
  <c r="H90" i="3"/>
  <c r="H95" i="3"/>
  <c r="H101" i="3"/>
  <c r="H106" i="3"/>
  <c r="G72" i="3"/>
  <c r="G78" i="3"/>
  <c r="G83" i="3"/>
  <c r="G88" i="3"/>
  <c r="G94" i="3"/>
  <c r="G99" i="3"/>
  <c r="G10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H70" i="3"/>
  <c r="H75" i="3"/>
  <c r="H81" i="3"/>
  <c r="H86" i="3"/>
  <c r="H91" i="3"/>
  <c r="H97" i="3"/>
  <c r="H102" i="3"/>
  <c r="H107" i="3"/>
  <c r="G74" i="3"/>
  <c r="G79" i="3"/>
  <c r="G84" i="3"/>
  <c r="G90" i="3"/>
  <c r="G95" i="3"/>
  <c r="G100" i="3"/>
  <c r="G106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H73" i="3"/>
  <c r="H78" i="3"/>
  <c r="H83" i="3"/>
  <c r="H89" i="3"/>
  <c r="H94" i="3"/>
  <c r="H99" i="3"/>
  <c r="H105" i="3"/>
  <c r="G71" i="3"/>
  <c r="G76" i="3"/>
  <c r="G82" i="3"/>
  <c r="G87" i="3"/>
  <c r="G92" i="3"/>
  <c r="G98" i="3"/>
  <c r="G103" i="3"/>
  <c r="H21" i="3"/>
  <c r="H25" i="3"/>
  <c r="H29" i="3"/>
  <c r="H33" i="3"/>
  <c r="H37" i="3"/>
  <c r="H41" i="3"/>
  <c r="H45" i="3"/>
  <c r="H49" i="3"/>
  <c r="H53" i="3"/>
  <c r="H57" i="3"/>
  <c r="H61" i="3"/>
  <c r="H65" i="3"/>
  <c r="H17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62" i="3"/>
  <c r="G46" i="3"/>
  <c r="G30" i="3"/>
  <c r="H68" i="3"/>
  <c r="H52" i="3"/>
  <c r="H36" i="3"/>
  <c r="H20" i="3"/>
  <c r="G107" i="3"/>
  <c r="G86" i="3"/>
  <c r="H103" i="3"/>
  <c r="H82" i="3"/>
  <c r="G29" i="6"/>
  <c r="F29" i="6"/>
  <c r="J19" i="3" l="1"/>
  <c r="J23" i="3"/>
  <c r="J27" i="3"/>
  <c r="J31" i="3"/>
  <c r="J35" i="3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I71" i="3"/>
  <c r="K71" i="3" s="1"/>
  <c r="I75" i="3"/>
  <c r="K75" i="3" s="1"/>
  <c r="I79" i="3"/>
  <c r="K79" i="3" s="1"/>
  <c r="I83" i="3"/>
  <c r="K83" i="3" s="1"/>
  <c r="I87" i="3"/>
  <c r="K87" i="3" s="1"/>
  <c r="I91" i="3"/>
  <c r="K91" i="3" s="1"/>
  <c r="I95" i="3"/>
  <c r="K95" i="3" s="1"/>
  <c r="I99" i="3"/>
  <c r="K99" i="3" s="1"/>
  <c r="I103" i="3"/>
  <c r="K103" i="3" s="1"/>
  <c r="I107" i="3"/>
  <c r="K107" i="3" s="1"/>
  <c r="I21" i="3"/>
  <c r="K21" i="3" s="1"/>
  <c r="I25" i="3"/>
  <c r="K25" i="3" s="1"/>
  <c r="I29" i="3"/>
  <c r="K29" i="3" s="1"/>
  <c r="I33" i="3"/>
  <c r="K33" i="3" s="1"/>
  <c r="I37" i="3"/>
  <c r="K37" i="3" s="1"/>
  <c r="I41" i="3"/>
  <c r="K41" i="3" s="1"/>
  <c r="I45" i="3"/>
  <c r="K45" i="3" s="1"/>
  <c r="I49" i="3"/>
  <c r="K49" i="3" s="1"/>
  <c r="I53" i="3"/>
  <c r="K53" i="3" s="1"/>
  <c r="J20" i="3"/>
  <c r="J24" i="3"/>
  <c r="J28" i="3"/>
  <c r="J32" i="3"/>
  <c r="J36" i="3"/>
  <c r="J40" i="3"/>
  <c r="J44" i="3"/>
  <c r="J48" i="3"/>
  <c r="J52" i="3"/>
  <c r="J56" i="3"/>
  <c r="J60" i="3"/>
  <c r="J64" i="3"/>
  <c r="J68" i="3"/>
  <c r="J72" i="3"/>
  <c r="J76" i="3"/>
  <c r="J80" i="3"/>
  <c r="J84" i="3"/>
  <c r="J88" i="3"/>
  <c r="J92" i="3"/>
  <c r="J96" i="3"/>
  <c r="J100" i="3"/>
  <c r="J104" i="3"/>
  <c r="J17" i="3"/>
  <c r="I72" i="3"/>
  <c r="K72" i="3" s="1"/>
  <c r="I76" i="3"/>
  <c r="K76" i="3" s="1"/>
  <c r="I80" i="3"/>
  <c r="K80" i="3" s="1"/>
  <c r="J25" i="3"/>
  <c r="J33" i="3"/>
  <c r="J41" i="3"/>
  <c r="J49" i="3"/>
  <c r="J57" i="3"/>
  <c r="J65" i="3"/>
  <c r="J73" i="3"/>
  <c r="J81" i="3"/>
  <c r="J89" i="3"/>
  <c r="J97" i="3"/>
  <c r="J105" i="3"/>
  <c r="I73" i="3"/>
  <c r="K73" i="3" s="1"/>
  <c r="I81" i="3"/>
  <c r="K81" i="3" s="1"/>
  <c r="I86" i="3"/>
  <c r="K86" i="3" s="1"/>
  <c r="I92" i="3"/>
  <c r="K92" i="3" s="1"/>
  <c r="I97" i="3"/>
  <c r="K97" i="3" s="1"/>
  <c r="I102" i="3"/>
  <c r="K102" i="3" s="1"/>
  <c r="I18" i="3"/>
  <c r="K18" i="3" s="1"/>
  <c r="I23" i="3"/>
  <c r="K23" i="3" s="1"/>
  <c r="I28" i="3"/>
  <c r="K28" i="3" s="1"/>
  <c r="I34" i="3"/>
  <c r="K34" i="3" s="1"/>
  <c r="I39" i="3"/>
  <c r="K39" i="3" s="1"/>
  <c r="I44" i="3"/>
  <c r="K44" i="3" s="1"/>
  <c r="I50" i="3"/>
  <c r="K50" i="3" s="1"/>
  <c r="I55" i="3"/>
  <c r="K55" i="3" s="1"/>
  <c r="I59" i="3"/>
  <c r="K59" i="3" s="1"/>
  <c r="I63" i="3"/>
  <c r="K63" i="3" s="1"/>
  <c r="I67" i="3"/>
  <c r="K67" i="3" s="1"/>
  <c r="J18" i="3"/>
  <c r="J26" i="3"/>
  <c r="J34" i="3"/>
  <c r="J42" i="3"/>
  <c r="J50" i="3"/>
  <c r="J58" i="3"/>
  <c r="J66" i="3"/>
  <c r="J74" i="3"/>
  <c r="J82" i="3"/>
  <c r="J90" i="3"/>
  <c r="J98" i="3"/>
  <c r="J106" i="3"/>
  <c r="I74" i="3"/>
  <c r="K74" i="3" s="1"/>
  <c r="I82" i="3"/>
  <c r="K82" i="3" s="1"/>
  <c r="I88" i="3"/>
  <c r="K88" i="3" s="1"/>
  <c r="I93" i="3"/>
  <c r="K93" i="3" s="1"/>
  <c r="I98" i="3"/>
  <c r="K98" i="3" s="1"/>
  <c r="I104" i="3"/>
  <c r="K104" i="3" s="1"/>
  <c r="I19" i="3"/>
  <c r="K19" i="3" s="1"/>
  <c r="I24" i="3"/>
  <c r="K24" i="3" s="1"/>
  <c r="I30" i="3"/>
  <c r="K30" i="3" s="1"/>
  <c r="I35" i="3"/>
  <c r="K35" i="3" s="1"/>
  <c r="I40" i="3"/>
  <c r="K40" i="3" s="1"/>
  <c r="I46" i="3"/>
  <c r="K46" i="3" s="1"/>
  <c r="I51" i="3"/>
  <c r="K51" i="3" s="1"/>
  <c r="I56" i="3"/>
  <c r="K56" i="3" s="1"/>
  <c r="I60" i="3"/>
  <c r="K60" i="3" s="1"/>
  <c r="I64" i="3"/>
  <c r="K64" i="3" s="1"/>
  <c r="I68" i="3"/>
  <c r="K68" i="3" s="1"/>
  <c r="J22" i="3"/>
  <c r="J30" i="3"/>
  <c r="J38" i="3"/>
  <c r="J46" i="3"/>
  <c r="J54" i="3"/>
  <c r="J62" i="3"/>
  <c r="J70" i="3"/>
  <c r="J78" i="3"/>
  <c r="J86" i="3"/>
  <c r="J94" i="3"/>
  <c r="J102" i="3"/>
  <c r="I70" i="3"/>
  <c r="K70" i="3" s="1"/>
  <c r="I78" i="3"/>
  <c r="K78" i="3" s="1"/>
  <c r="I85" i="3"/>
  <c r="K85" i="3" s="1"/>
  <c r="I90" i="3"/>
  <c r="K90" i="3" s="1"/>
  <c r="I96" i="3"/>
  <c r="K96" i="3" s="1"/>
  <c r="I101" i="3"/>
  <c r="K101" i="3" s="1"/>
  <c r="I106" i="3"/>
  <c r="K106" i="3" s="1"/>
  <c r="I22" i="3"/>
  <c r="K22" i="3" s="1"/>
  <c r="I27" i="3"/>
  <c r="K27" i="3" s="1"/>
  <c r="I32" i="3"/>
  <c r="K32" i="3" s="1"/>
  <c r="I38" i="3"/>
  <c r="K38" i="3" s="1"/>
  <c r="I43" i="3"/>
  <c r="K43" i="3" s="1"/>
  <c r="I48" i="3"/>
  <c r="K48" i="3" s="1"/>
  <c r="I54" i="3"/>
  <c r="K54" i="3" s="1"/>
  <c r="I58" i="3"/>
  <c r="K58" i="3" s="1"/>
  <c r="I62" i="3"/>
  <c r="K62" i="3" s="1"/>
  <c r="I66" i="3"/>
  <c r="K66" i="3" s="1"/>
  <c r="J21" i="3"/>
  <c r="J53" i="3"/>
  <c r="J85" i="3"/>
  <c r="I77" i="3"/>
  <c r="K77" i="3" s="1"/>
  <c r="I100" i="3"/>
  <c r="K100" i="3" s="1"/>
  <c r="I36" i="3"/>
  <c r="K36" i="3" s="1"/>
  <c r="I57" i="3"/>
  <c r="K57" i="3" s="1"/>
  <c r="I26" i="3"/>
  <c r="K26" i="3" s="1"/>
  <c r="I65" i="3"/>
  <c r="K65" i="3" s="1"/>
  <c r="J29" i="3"/>
  <c r="J61" i="3"/>
  <c r="J93" i="3"/>
  <c r="I84" i="3"/>
  <c r="K84" i="3" s="1"/>
  <c r="I105" i="3"/>
  <c r="K105" i="3" s="1"/>
  <c r="I20" i="3"/>
  <c r="K20" i="3" s="1"/>
  <c r="I42" i="3"/>
  <c r="K42" i="3" s="1"/>
  <c r="I61" i="3"/>
  <c r="K61" i="3" s="1"/>
  <c r="J37" i="3"/>
  <c r="J69" i="3"/>
  <c r="J101" i="3"/>
  <c r="I89" i="3"/>
  <c r="K89" i="3" s="1"/>
  <c r="J45" i="3"/>
  <c r="J77" i="3"/>
  <c r="I69" i="3"/>
  <c r="K69" i="3" s="1"/>
  <c r="I94" i="3"/>
  <c r="K94" i="3" s="1"/>
  <c r="I31" i="3"/>
  <c r="K31" i="3" s="1"/>
  <c r="I52" i="3"/>
  <c r="K52" i="3" s="1"/>
  <c r="I17" i="3"/>
  <c r="K17" i="3" s="1"/>
  <c r="I47" i="3"/>
  <c r="K47" i="3" s="1"/>
  <c r="C21" i="6"/>
  <c r="G21" i="6" s="1"/>
  <c r="E143" i="6"/>
  <c r="G143" i="6" s="1"/>
  <c r="E144" i="6"/>
  <c r="E145" i="6"/>
  <c r="G145" i="6" s="1"/>
  <c r="E146" i="6"/>
  <c r="E147" i="6"/>
  <c r="G147" i="6" s="1"/>
  <c r="E148" i="6"/>
  <c r="E149" i="6"/>
  <c r="G149" i="6" s="1"/>
  <c r="E150" i="6"/>
  <c r="E151" i="6"/>
  <c r="G151" i="6" s="1"/>
  <c r="E152" i="6"/>
  <c r="E153" i="6"/>
  <c r="G153" i="6" s="1"/>
  <c r="E154" i="6"/>
  <c r="E155" i="6"/>
  <c r="G155" i="6" s="1"/>
  <c r="E156" i="6"/>
  <c r="E157" i="6"/>
  <c r="G157" i="6" s="1"/>
  <c r="E158" i="6"/>
  <c r="E159" i="6"/>
  <c r="G159" i="6" s="1"/>
  <c r="E160" i="6"/>
  <c r="E161" i="6"/>
  <c r="G161" i="6" s="1"/>
  <c r="E162" i="6"/>
  <c r="E163" i="6"/>
  <c r="G163" i="6" s="1"/>
  <c r="E164" i="6"/>
  <c r="E165" i="6"/>
  <c r="G165" i="6" s="1"/>
  <c r="E166" i="6"/>
  <c r="E167" i="6"/>
  <c r="G167" i="6" s="1"/>
  <c r="E168" i="6"/>
  <c r="E169" i="6"/>
  <c r="G169" i="6" s="1"/>
  <c r="E170" i="6"/>
  <c r="E172" i="6"/>
  <c r="E173" i="6"/>
  <c r="G173" i="6" s="1"/>
  <c r="E174" i="6"/>
  <c r="E175" i="6"/>
  <c r="G175" i="6" s="1"/>
  <c r="E176" i="6"/>
  <c r="E177" i="6"/>
  <c r="G177" i="6" s="1"/>
  <c r="E178" i="6"/>
  <c r="E179" i="6"/>
  <c r="G179" i="6" s="1"/>
  <c r="E180" i="6"/>
  <c r="E181" i="6"/>
  <c r="G181" i="6" s="1"/>
  <c r="E182" i="6"/>
  <c r="E183" i="6"/>
  <c r="G183" i="6" s="1"/>
  <c r="E184" i="6"/>
  <c r="E185" i="6"/>
  <c r="G185" i="6" s="1"/>
  <c r="E186" i="6"/>
  <c r="E187" i="6"/>
  <c r="G187" i="6" s="1"/>
  <c r="E188" i="6"/>
  <c r="E189" i="6"/>
  <c r="G189" i="6" s="1"/>
  <c r="E190" i="6"/>
  <c r="E191" i="6"/>
  <c r="G191" i="6" s="1"/>
  <c r="E192" i="6"/>
  <c r="E193" i="6"/>
  <c r="G193" i="6" s="1"/>
  <c r="G144" i="6"/>
  <c r="G146" i="6"/>
  <c r="G148" i="6"/>
  <c r="G150" i="6"/>
  <c r="G152" i="6"/>
  <c r="G154" i="6"/>
  <c r="G156" i="6"/>
  <c r="G158" i="6"/>
  <c r="G160" i="6"/>
  <c r="G162" i="6"/>
  <c r="G164" i="6"/>
  <c r="G166" i="6"/>
  <c r="G168" i="6"/>
  <c r="G170" i="6"/>
  <c r="G172" i="6"/>
  <c r="G174" i="6"/>
  <c r="G176" i="6"/>
  <c r="G178" i="6"/>
  <c r="G180" i="6"/>
  <c r="G182" i="6"/>
  <c r="G184" i="6"/>
  <c r="G186" i="6"/>
  <c r="G188" i="6"/>
  <c r="G190" i="6"/>
  <c r="G192" i="6"/>
  <c r="G142" i="6"/>
  <c r="F144" i="6"/>
  <c r="F146" i="6"/>
  <c r="F148" i="6"/>
  <c r="F150" i="6"/>
  <c r="F152" i="6"/>
  <c r="F154" i="6"/>
  <c r="F156" i="6"/>
  <c r="F158" i="6"/>
  <c r="F160" i="6"/>
  <c r="F162" i="6"/>
  <c r="F164" i="6"/>
  <c r="F166" i="6"/>
  <c r="F168" i="6"/>
  <c r="F170" i="6"/>
  <c r="F172" i="6"/>
  <c r="F174" i="6"/>
  <c r="F176" i="6"/>
  <c r="F178" i="6"/>
  <c r="F180" i="6"/>
  <c r="F182" i="6"/>
  <c r="F184" i="6"/>
  <c r="F186" i="6"/>
  <c r="F188" i="6"/>
  <c r="F190" i="6"/>
  <c r="F192" i="6"/>
  <c r="F142" i="6"/>
  <c r="E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E171" i="6" s="1"/>
  <c r="G171" i="6" s="1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42" i="6"/>
  <c r="F140" i="6"/>
  <c r="C140" i="6"/>
  <c r="C139" i="6"/>
  <c r="C20" i="6"/>
  <c r="G20" i="6" s="1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86" i="6"/>
  <c r="C83" i="6"/>
  <c r="F84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86" i="6"/>
  <c r="C86" i="6"/>
  <c r="C19" i="6"/>
  <c r="G19" i="6" s="1"/>
  <c r="F27" i="6"/>
  <c r="C18" i="5"/>
  <c r="G18" i="5" s="1"/>
  <c r="K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78" i="5"/>
  <c r="G79" i="5"/>
  <c r="G80" i="5"/>
  <c r="G81" i="5"/>
  <c r="G82" i="5"/>
  <c r="K82" i="5" s="1"/>
  <c r="G83" i="5"/>
  <c r="G84" i="5"/>
  <c r="G85" i="5"/>
  <c r="G86" i="5"/>
  <c r="K86" i="5" s="1"/>
  <c r="G87" i="5"/>
  <c r="G88" i="5"/>
  <c r="G89" i="5"/>
  <c r="G90" i="5"/>
  <c r="K90" i="5" s="1"/>
  <c r="G91" i="5"/>
  <c r="G92" i="5"/>
  <c r="G93" i="5"/>
  <c r="G94" i="5"/>
  <c r="K94" i="5" s="1"/>
  <c r="G95" i="5"/>
  <c r="G96" i="5"/>
  <c r="G97" i="5"/>
  <c r="G98" i="5"/>
  <c r="K98" i="5" s="1"/>
  <c r="G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C79" i="5"/>
  <c r="K79" i="5" s="1"/>
  <c r="C80" i="5"/>
  <c r="K80" i="5" s="1"/>
  <c r="C81" i="5"/>
  <c r="K81" i="5" s="1"/>
  <c r="C82" i="5"/>
  <c r="C83" i="5"/>
  <c r="K83" i="5" s="1"/>
  <c r="C84" i="5"/>
  <c r="K84" i="5" s="1"/>
  <c r="C85" i="5"/>
  <c r="K85" i="5" s="1"/>
  <c r="C86" i="5"/>
  <c r="C87" i="5"/>
  <c r="K87" i="5" s="1"/>
  <c r="C88" i="5"/>
  <c r="K88" i="5" s="1"/>
  <c r="C89" i="5"/>
  <c r="K89" i="5" s="1"/>
  <c r="C90" i="5"/>
  <c r="C91" i="5"/>
  <c r="K91" i="5" s="1"/>
  <c r="C92" i="5"/>
  <c r="K92" i="5" s="1"/>
  <c r="C93" i="5"/>
  <c r="K93" i="5" s="1"/>
  <c r="C94" i="5"/>
  <c r="C95" i="5"/>
  <c r="K95" i="5" s="1"/>
  <c r="C96" i="5"/>
  <c r="K96" i="5" s="1"/>
  <c r="C97" i="5"/>
  <c r="K97" i="5" s="1"/>
  <c r="C98" i="5"/>
  <c r="I76" i="5"/>
  <c r="G76" i="5"/>
  <c r="E76" i="5"/>
  <c r="F78" i="5" s="1"/>
  <c r="C76" i="5"/>
  <c r="D78" i="5" s="1"/>
  <c r="C78" i="5"/>
  <c r="C17" i="5"/>
  <c r="J54" i="5"/>
  <c r="J58" i="5"/>
  <c r="J62" i="5"/>
  <c r="J66" i="5"/>
  <c r="J70" i="5"/>
  <c r="I53" i="5"/>
  <c r="I54" i="5"/>
  <c r="I57" i="5"/>
  <c r="I58" i="5"/>
  <c r="I61" i="5"/>
  <c r="I62" i="5"/>
  <c r="I65" i="5"/>
  <c r="I66" i="5"/>
  <c r="I69" i="5"/>
  <c r="I70" i="5"/>
  <c r="I52" i="5"/>
  <c r="D53" i="5"/>
  <c r="D56" i="5"/>
  <c r="D57" i="5"/>
  <c r="D60" i="5"/>
  <c r="D61" i="5"/>
  <c r="D64" i="5"/>
  <c r="D65" i="5"/>
  <c r="D68" i="5"/>
  <c r="D69" i="5"/>
  <c r="D72" i="5"/>
  <c r="D52" i="5"/>
  <c r="C55" i="5"/>
  <c r="C56" i="5"/>
  <c r="C59" i="5"/>
  <c r="C60" i="5"/>
  <c r="C63" i="5"/>
  <c r="C64" i="5"/>
  <c r="C67" i="5"/>
  <c r="C68" i="5"/>
  <c r="C71" i="5"/>
  <c r="C72" i="5"/>
  <c r="I50" i="5"/>
  <c r="J56" i="5" s="1"/>
  <c r="G50" i="5"/>
  <c r="H53" i="5" s="1"/>
  <c r="E50" i="5"/>
  <c r="F55" i="5" s="1"/>
  <c r="C50" i="5"/>
  <c r="D54" i="5" s="1"/>
  <c r="I24" i="5"/>
  <c r="G24" i="5"/>
  <c r="G26" i="5" s="1"/>
  <c r="E24" i="5"/>
  <c r="F34" i="5" s="1"/>
  <c r="C24" i="5"/>
  <c r="C16" i="5"/>
  <c r="J27" i="5"/>
  <c r="J31" i="5"/>
  <c r="J35" i="5"/>
  <c r="J39" i="5"/>
  <c r="J43" i="5"/>
  <c r="J26" i="5"/>
  <c r="I41" i="5"/>
  <c r="I26" i="5"/>
  <c r="K17" i="4"/>
  <c r="K16" i="4"/>
  <c r="C17" i="4"/>
  <c r="G17" i="4" s="1"/>
  <c r="H17" i="4" s="1"/>
  <c r="C18" i="4"/>
  <c r="C16" i="4"/>
  <c r="C22" i="2"/>
  <c r="G22" i="2" s="1"/>
  <c r="C21" i="2"/>
  <c r="G21" i="2" s="1"/>
  <c r="C20" i="2"/>
  <c r="G20" i="2" s="1"/>
  <c r="M22" i="1"/>
  <c r="H5" i="6"/>
  <c r="H6" i="6"/>
  <c r="H7" i="6"/>
  <c r="G6" i="6"/>
  <c r="G7" i="6"/>
  <c r="G5" i="6"/>
  <c r="E22" i="6"/>
  <c r="D22" i="6"/>
  <c r="J21" i="6"/>
  <c r="F21" i="6"/>
  <c r="J20" i="6"/>
  <c r="F20" i="6"/>
  <c r="J19" i="6"/>
  <c r="F19" i="6"/>
  <c r="G14" i="6"/>
  <c r="F14" i="6"/>
  <c r="G13" i="6"/>
  <c r="F13" i="6"/>
  <c r="G12" i="6"/>
  <c r="F12" i="6"/>
  <c r="C46" i="5"/>
  <c r="H45" i="5"/>
  <c r="C43" i="5"/>
  <c r="E42" i="5"/>
  <c r="C42" i="5"/>
  <c r="C39" i="5"/>
  <c r="C38" i="5"/>
  <c r="H34" i="5"/>
  <c r="C34" i="5"/>
  <c r="C33" i="5"/>
  <c r="C32" i="5"/>
  <c r="E19" i="5"/>
  <c r="D19" i="5"/>
  <c r="J18" i="5"/>
  <c r="K18" i="5" s="1"/>
  <c r="F18" i="5"/>
  <c r="F28" i="5"/>
  <c r="D28" i="5"/>
  <c r="J17" i="5"/>
  <c r="G17" i="5"/>
  <c r="F17" i="5"/>
  <c r="J16" i="5"/>
  <c r="K16" i="5" s="1"/>
  <c r="G16" i="5"/>
  <c r="F16" i="5"/>
  <c r="D26" i="5"/>
  <c r="G12" i="5"/>
  <c r="F12" i="5"/>
  <c r="G11" i="5"/>
  <c r="J55" i="5" s="1"/>
  <c r="F11" i="5"/>
  <c r="G10" i="5"/>
  <c r="F10" i="5"/>
  <c r="I36" i="5" s="1"/>
  <c r="E19" i="4"/>
  <c r="D19" i="4"/>
  <c r="J18" i="4"/>
  <c r="G18" i="4"/>
  <c r="F18" i="4"/>
  <c r="J17" i="4"/>
  <c r="F17" i="4"/>
  <c r="J16" i="4"/>
  <c r="J19" i="4" s="1"/>
  <c r="F16" i="4"/>
  <c r="G12" i="4"/>
  <c r="F12" i="4"/>
  <c r="G11" i="4"/>
  <c r="F11" i="4"/>
  <c r="G10" i="4"/>
  <c r="F10" i="4"/>
  <c r="J21" i="2"/>
  <c r="J22" i="2"/>
  <c r="J20" i="2"/>
  <c r="D23" i="2"/>
  <c r="E23" i="2"/>
  <c r="F21" i="2"/>
  <c r="F22" i="2"/>
  <c r="F20" i="2"/>
  <c r="G14" i="2"/>
  <c r="G15" i="2"/>
  <c r="G13" i="2"/>
  <c r="F14" i="2"/>
  <c r="F15" i="2"/>
  <c r="F13" i="2"/>
  <c r="F191" i="6" l="1"/>
  <c r="F187" i="6"/>
  <c r="F183" i="6"/>
  <c r="F179" i="6"/>
  <c r="F175" i="6"/>
  <c r="F171" i="6"/>
  <c r="F167" i="6"/>
  <c r="F163" i="6"/>
  <c r="F159" i="6"/>
  <c r="F155" i="6"/>
  <c r="F151" i="6"/>
  <c r="F147" i="6"/>
  <c r="F143" i="6"/>
  <c r="F193" i="6"/>
  <c r="F189" i="6"/>
  <c r="F185" i="6"/>
  <c r="F181" i="6"/>
  <c r="F177" i="6"/>
  <c r="F173" i="6"/>
  <c r="F169" i="6"/>
  <c r="F165" i="6"/>
  <c r="F161" i="6"/>
  <c r="F157" i="6"/>
  <c r="F153" i="6"/>
  <c r="F149" i="6"/>
  <c r="F145" i="6"/>
  <c r="C27" i="6"/>
  <c r="C114" i="6"/>
  <c r="C26" i="6"/>
  <c r="C84" i="6"/>
  <c r="D36" i="6"/>
  <c r="C62" i="6"/>
  <c r="E62" i="6" s="1"/>
  <c r="G62" i="6" s="1"/>
  <c r="C39" i="6"/>
  <c r="E39" i="6" s="1"/>
  <c r="G39" i="6" s="1"/>
  <c r="C94" i="6"/>
  <c r="C98" i="6"/>
  <c r="C102" i="6"/>
  <c r="C118" i="6"/>
  <c r="C126" i="6"/>
  <c r="C134" i="6"/>
  <c r="C91" i="6"/>
  <c r="C103" i="6"/>
  <c r="C107" i="6"/>
  <c r="C123" i="6"/>
  <c r="C127" i="6"/>
  <c r="C135" i="6"/>
  <c r="C100" i="6"/>
  <c r="C104" i="6"/>
  <c r="C116" i="6"/>
  <c r="C124" i="6"/>
  <c r="C136" i="6"/>
  <c r="C89" i="6"/>
  <c r="C105" i="6"/>
  <c r="C113" i="6"/>
  <c r="C117" i="6"/>
  <c r="C133" i="6"/>
  <c r="C137" i="6"/>
  <c r="H20" i="6"/>
  <c r="I20" i="6" s="1"/>
  <c r="K21" i="6"/>
  <c r="C22" i="6"/>
  <c r="H21" i="6"/>
  <c r="I21" i="6" s="1"/>
  <c r="E78" i="5"/>
  <c r="E69" i="5"/>
  <c r="E61" i="5"/>
  <c r="E53" i="5"/>
  <c r="F66" i="5"/>
  <c r="F58" i="5"/>
  <c r="G71" i="5"/>
  <c r="G63" i="5"/>
  <c r="G55" i="5"/>
  <c r="H64" i="5"/>
  <c r="H42" i="5"/>
  <c r="C26" i="5"/>
  <c r="C19" i="5"/>
  <c r="C70" i="5"/>
  <c r="C66" i="5"/>
  <c r="C62" i="5"/>
  <c r="C58" i="5"/>
  <c r="C54" i="5"/>
  <c r="D71" i="5"/>
  <c r="D67" i="5"/>
  <c r="K67" i="5" s="1"/>
  <c r="D63" i="5"/>
  <c r="D59" i="5"/>
  <c r="D55" i="5"/>
  <c r="K55" i="5" s="1"/>
  <c r="E72" i="5"/>
  <c r="E68" i="5"/>
  <c r="E64" i="5"/>
  <c r="E60" i="5"/>
  <c r="E56" i="5"/>
  <c r="F52" i="5"/>
  <c r="F69" i="5"/>
  <c r="F65" i="5"/>
  <c r="F61" i="5"/>
  <c r="F57" i="5"/>
  <c r="F53" i="5"/>
  <c r="G70" i="5"/>
  <c r="G66" i="5"/>
  <c r="G62" i="5"/>
  <c r="G58" i="5"/>
  <c r="G54" i="5"/>
  <c r="H71" i="5"/>
  <c r="H67" i="5"/>
  <c r="H63" i="5"/>
  <c r="H59" i="5"/>
  <c r="H55" i="5"/>
  <c r="I72" i="5"/>
  <c r="K72" i="5" s="1"/>
  <c r="I68" i="5"/>
  <c r="I64" i="5"/>
  <c r="I60" i="5"/>
  <c r="I56" i="5"/>
  <c r="K56" i="5" s="1"/>
  <c r="J52" i="5"/>
  <c r="J69" i="5"/>
  <c r="J65" i="5"/>
  <c r="J61" i="5"/>
  <c r="J57" i="5"/>
  <c r="J53" i="5"/>
  <c r="E52" i="5"/>
  <c r="E65" i="5"/>
  <c r="E57" i="5"/>
  <c r="F70" i="5"/>
  <c r="F62" i="5"/>
  <c r="F54" i="5"/>
  <c r="G67" i="5"/>
  <c r="G59" i="5"/>
  <c r="H72" i="5"/>
  <c r="H68" i="5"/>
  <c r="H60" i="5"/>
  <c r="H56" i="5"/>
  <c r="G45" i="5"/>
  <c r="K17" i="5"/>
  <c r="H30" i="5"/>
  <c r="H40" i="5"/>
  <c r="I31" i="5"/>
  <c r="C52" i="5"/>
  <c r="C69" i="5"/>
  <c r="C65" i="5"/>
  <c r="C61" i="5"/>
  <c r="C57" i="5"/>
  <c r="C53" i="5"/>
  <c r="D70" i="5"/>
  <c r="D66" i="5"/>
  <c r="D62" i="5"/>
  <c r="D58" i="5"/>
  <c r="E71" i="5"/>
  <c r="E67" i="5"/>
  <c r="E63" i="5"/>
  <c r="E59" i="5"/>
  <c r="K59" i="5" s="1"/>
  <c r="E55" i="5"/>
  <c r="F72" i="5"/>
  <c r="F68" i="5"/>
  <c r="F64" i="5"/>
  <c r="K64" i="5" s="1"/>
  <c r="F60" i="5"/>
  <c r="F56" i="5"/>
  <c r="G52" i="5"/>
  <c r="G69" i="5"/>
  <c r="G65" i="5"/>
  <c r="G61" i="5"/>
  <c r="G57" i="5"/>
  <c r="G53" i="5"/>
  <c r="H70" i="5"/>
  <c r="H66" i="5"/>
  <c r="H62" i="5"/>
  <c r="H58" i="5"/>
  <c r="H54" i="5"/>
  <c r="I71" i="5"/>
  <c r="I67" i="5"/>
  <c r="I63" i="5"/>
  <c r="K63" i="5" s="1"/>
  <c r="I59" i="5"/>
  <c r="I55" i="5"/>
  <c r="J72" i="5"/>
  <c r="J68" i="5"/>
  <c r="J64" i="5"/>
  <c r="J60" i="5"/>
  <c r="K68" i="5"/>
  <c r="E70" i="5"/>
  <c r="E66" i="5"/>
  <c r="E62" i="5"/>
  <c r="E58" i="5"/>
  <c r="E54" i="5"/>
  <c r="K54" i="5" s="1"/>
  <c r="F71" i="5"/>
  <c r="F67" i="5"/>
  <c r="F63" i="5"/>
  <c r="F59" i="5"/>
  <c r="G72" i="5"/>
  <c r="G68" i="5"/>
  <c r="G64" i="5"/>
  <c r="G60" i="5"/>
  <c r="K60" i="5" s="1"/>
  <c r="G56" i="5"/>
  <c r="H52" i="5"/>
  <c r="H69" i="5"/>
  <c r="H65" i="5"/>
  <c r="H61" i="5"/>
  <c r="H57" i="5"/>
  <c r="J71" i="5"/>
  <c r="K71" i="5" s="1"/>
  <c r="J67" i="5"/>
  <c r="J63" i="5"/>
  <c r="J59" i="5"/>
  <c r="I40" i="5"/>
  <c r="I45" i="5"/>
  <c r="I35" i="5"/>
  <c r="I29" i="5"/>
  <c r="J46" i="5"/>
  <c r="J42" i="5"/>
  <c r="J38" i="5"/>
  <c r="J34" i="5"/>
  <c r="J30" i="5"/>
  <c r="I44" i="5"/>
  <c r="I39" i="5"/>
  <c r="I33" i="5"/>
  <c r="I28" i="5"/>
  <c r="J45" i="5"/>
  <c r="J41" i="5"/>
  <c r="J37" i="5"/>
  <c r="J33" i="5"/>
  <c r="J29" i="5"/>
  <c r="I43" i="5"/>
  <c r="I37" i="5"/>
  <c r="I32" i="5"/>
  <c r="I27" i="5"/>
  <c r="J44" i="5"/>
  <c r="J40" i="5"/>
  <c r="J36" i="5"/>
  <c r="J32" i="5"/>
  <c r="J28" i="5"/>
  <c r="H28" i="5"/>
  <c r="H29" i="5"/>
  <c r="H31" i="5"/>
  <c r="H33" i="5"/>
  <c r="H35" i="5"/>
  <c r="H38" i="5"/>
  <c r="H41" i="5"/>
  <c r="H36" i="5"/>
  <c r="H43" i="5"/>
  <c r="H46" i="5"/>
  <c r="H26" i="5"/>
  <c r="H27" i="5"/>
  <c r="H32" i="5"/>
  <c r="H37" i="5"/>
  <c r="H39" i="5"/>
  <c r="H44" i="5"/>
  <c r="F26" i="5"/>
  <c r="F29" i="5"/>
  <c r="F30" i="5"/>
  <c r="F33" i="5"/>
  <c r="E36" i="5"/>
  <c r="E39" i="5"/>
  <c r="E41" i="5"/>
  <c r="E44" i="5"/>
  <c r="F27" i="5"/>
  <c r="F32" i="5"/>
  <c r="E35" i="5"/>
  <c r="E38" i="5"/>
  <c r="E46" i="5"/>
  <c r="F31" i="5"/>
  <c r="F35" i="5"/>
  <c r="E37" i="5"/>
  <c r="E40" i="5"/>
  <c r="E43" i="5"/>
  <c r="E45" i="5"/>
  <c r="D27" i="5"/>
  <c r="D29" i="5"/>
  <c r="D31" i="5"/>
  <c r="D32" i="5"/>
  <c r="C37" i="5"/>
  <c r="C41" i="5"/>
  <c r="C45" i="5"/>
  <c r="D46" i="5"/>
  <c r="D30" i="5"/>
  <c r="C35" i="5"/>
  <c r="C36" i="5"/>
  <c r="C40" i="5"/>
  <c r="C44" i="5"/>
  <c r="I46" i="5"/>
  <c r="I42" i="5"/>
  <c r="I38" i="5"/>
  <c r="I34" i="5"/>
  <c r="I30" i="5"/>
  <c r="K19" i="5"/>
  <c r="H17" i="5"/>
  <c r="I17" i="5" s="1"/>
  <c r="H18" i="5"/>
  <c r="I18" i="5" s="1"/>
  <c r="E30" i="5"/>
  <c r="G42" i="5"/>
  <c r="C27" i="5"/>
  <c r="G27" i="5"/>
  <c r="C29" i="5"/>
  <c r="G29" i="5"/>
  <c r="E32" i="5"/>
  <c r="E34" i="5"/>
  <c r="G40" i="5"/>
  <c r="C30" i="5"/>
  <c r="G30" i="5"/>
  <c r="G38" i="5"/>
  <c r="G46" i="5"/>
  <c r="G19" i="5"/>
  <c r="E27" i="5"/>
  <c r="E29" i="5"/>
  <c r="G32" i="5"/>
  <c r="G34" i="5"/>
  <c r="G36" i="5"/>
  <c r="G44" i="5"/>
  <c r="C19" i="4"/>
  <c r="G16" i="4"/>
  <c r="G19" i="4" s="1"/>
  <c r="C23" i="2"/>
  <c r="G22" i="6"/>
  <c r="J22" i="6"/>
  <c r="K20" i="6"/>
  <c r="F22" i="6"/>
  <c r="K19" i="6"/>
  <c r="H19" i="6"/>
  <c r="I17" i="4"/>
  <c r="K18" i="4"/>
  <c r="K21" i="2"/>
  <c r="K23" i="2" s="1"/>
  <c r="H16" i="5"/>
  <c r="F19" i="5"/>
  <c r="J19" i="5"/>
  <c r="D33" i="5"/>
  <c r="D37" i="5"/>
  <c r="F39" i="5"/>
  <c r="D41" i="5"/>
  <c r="F43" i="5"/>
  <c r="D45" i="5"/>
  <c r="E26" i="5"/>
  <c r="C28" i="5"/>
  <c r="G28" i="5"/>
  <c r="C31" i="5"/>
  <c r="G31" i="5"/>
  <c r="E33" i="5"/>
  <c r="G35" i="5"/>
  <c r="D36" i="5"/>
  <c r="F38" i="5"/>
  <c r="G39" i="5"/>
  <c r="D40" i="5"/>
  <c r="F42" i="5"/>
  <c r="G43" i="5"/>
  <c r="D44" i="5"/>
  <c r="K44" i="5" s="1"/>
  <c r="F46" i="5"/>
  <c r="D35" i="5"/>
  <c r="F37" i="5"/>
  <c r="D39" i="5"/>
  <c r="F41" i="5"/>
  <c r="D43" i="5"/>
  <c r="F45" i="5"/>
  <c r="E28" i="5"/>
  <c r="E31" i="5"/>
  <c r="G33" i="5"/>
  <c r="D34" i="5"/>
  <c r="F36" i="5"/>
  <c r="G37" i="5"/>
  <c r="D38" i="5"/>
  <c r="F40" i="5"/>
  <c r="G41" i="5"/>
  <c r="D42" i="5"/>
  <c r="F44" i="5"/>
  <c r="F19" i="4"/>
  <c r="H18" i="4"/>
  <c r="I18" i="4" s="1"/>
  <c r="K22" i="2"/>
  <c r="F23" i="2"/>
  <c r="H20" i="2"/>
  <c r="I20" i="2" s="1"/>
  <c r="H21" i="2"/>
  <c r="J23" i="2"/>
  <c r="K20" i="2"/>
  <c r="H22" i="2"/>
  <c r="H23" i="2" s="1"/>
  <c r="I21" i="2"/>
  <c r="G23" i="2"/>
  <c r="U16" i="1"/>
  <c r="AX34" i="1"/>
  <c r="AX42" i="1"/>
  <c r="AX51" i="1"/>
  <c r="AX54" i="1"/>
  <c r="AX55" i="1"/>
  <c r="AX58" i="1"/>
  <c r="AX59" i="1"/>
  <c r="AX63" i="1"/>
  <c r="AX64" i="1"/>
  <c r="AX67" i="1"/>
  <c r="AX68" i="1"/>
  <c r="AX69" i="1"/>
  <c r="AX70" i="1"/>
  <c r="AX71" i="1"/>
  <c r="AX72" i="1"/>
  <c r="AX73" i="1"/>
  <c r="AX75" i="1"/>
  <c r="AX76" i="1"/>
  <c r="AX77" i="1"/>
  <c r="AX78" i="1"/>
  <c r="AX79" i="1"/>
  <c r="AX80" i="1"/>
  <c r="AX81" i="1"/>
  <c r="AX84" i="1"/>
  <c r="AX85" i="1"/>
  <c r="AX87" i="1"/>
  <c r="AX88" i="1"/>
  <c r="AX92" i="1"/>
  <c r="AX93" i="1"/>
  <c r="AX97" i="1"/>
  <c r="AX98" i="1"/>
  <c r="AW64" i="1"/>
  <c r="T22" i="1"/>
  <c r="AW34" i="1"/>
  <c r="AW42" i="1"/>
  <c r="AW47" i="1"/>
  <c r="AW51" i="1"/>
  <c r="AW54" i="1"/>
  <c r="AW55" i="1"/>
  <c r="AW58" i="1"/>
  <c r="AW59" i="1"/>
  <c r="AW63" i="1"/>
  <c r="AW67" i="1"/>
  <c r="AW68" i="1"/>
  <c r="AW69" i="1"/>
  <c r="AW70" i="1"/>
  <c r="AW71" i="1"/>
  <c r="AW72" i="1"/>
  <c r="AW73" i="1"/>
  <c r="AW75" i="1"/>
  <c r="AW76" i="1"/>
  <c r="AW77" i="1"/>
  <c r="AW78" i="1"/>
  <c r="AW79" i="1"/>
  <c r="AW80" i="1"/>
  <c r="AW81" i="1"/>
  <c r="AW84" i="1"/>
  <c r="AW85" i="1"/>
  <c r="AW87" i="1"/>
  <c r="AW88" i="1"/>
  <c r="AW92" i="1"/>
  <c r="AW93" i="1"/>
  <c r="AW97" i="1"/>
  <c r="AW98" i="1"/>
  <c r="AV72" i="1"/>
  <c r="W13" i="1"/>
  <c r="AV34" i="1"/>
  <c r="AV42" i="1"/>
  <c r="AV47" i="1"/>
  <c r="AV51" i="1"/>
  <c r="AV54" i="1"/>
  <c r="AV55" i="1"/>
  <c r="AV58" i="1"/>
  <c r="AV59" i="1"/>
  <c r="AV63" i="1"/>
  <c r="AV64" i="1"/>
  <c r="AV67" i="1"/>
  <c r="AV68" i="1"/>
  <c r="AV69" i="1"/>
  <c r="AV70" i="1"/>
  <c r="AV71" i="1"/>
  <c r="AV73" i="1"/>
  <c r="AV75" i="1"/>
  <c r="AV76" i="1"/>
  <c r="AV77" i="1"/>
  <c r="AV78" i="1"/>
  <c r="AV79" i="1"/>
  <c r="AV80" i="1"/>
  <c r="AV81" i="1"/>
  <c r="AV84" i="1"/>
  <c r="AV85" i="1"/>
  <c r="AV87" i="1"/>
  <c r="AV88" i="1"/>
  <c r="AV89" i="1"/>
  <c r="AV92" i="1"/>
  <c r="AV93" i="1"/>
  <c r="AV97" i="1"/>
  <c r="AV98" i="1"/>
  <c r="V15" i="1"/>
  <c r="AU34" i="1"/>
  <c r="AU42" i="1"/>
  <c r="AU47" i="1"/>
  <c r="AU51" i="1"/>
  <c r="AU54" i="1"/>
  <c r="AU55" i="1"/>
  <c r="AU58" i="1"/>
  <c r="AU59" i="1"/>
  <c r="AU63" i="1"/>
  <c r="AU64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4" i="1"/>
  <c r="AU85" i="1"/>
  <c r="AU87" i="1"/>
  <c r="AU88" i="1"/>
  <c r="AU89" i="1"/>
  <c r="AU92" i="1"/>
  <c r="AU93" i="1"/>
  <c r="AU97" i="1"/>
  <c r="AU98" i="1"/>
  <c r="AT77" i="1"/>
  <c r="W18" i="1"/>
  <c r="AT34" i="1"/>
  <c r="AT42" i="1"/>
  <c r="AT47" i="1"/>
  <c r="AT51" i="1"/>
  <c r="AT54" i="1"/>
  <c r="AT55" i="1"/>
  <c r="AT58" i="1"/>
  <c r="AT59" i="1"/>
  <c r="AT63" i="1"/>
  <c r="AT64" i="1"/>
  <c r="AT67" i="1"/>
  <c r="AT68" i="1"/>
  <c r="AT69" i="1"/>
  <c r="AT70" i="1"/>
  <c r="AT71" i="1"/>
  <c r="AT72" i="1"/>
  <c r="AT73" i="1"/>
  <c r="AT74" i="1"/>
  <c r="AT75" i="1"/>
  <c r="AT76" i="1"/>
  <c r="AT78" i="1"/>
  <c r="AT79" i="1"/>
  <c r="AT80" i="1"/>
  <c r="AT81" i="1"/>
  <c r="AT84" i="1"/>
  <c r="AT85" i="1"/>
  <c r="AT87" i="1"/>
  <c r="AT88" i="1"/>
  <c r="AT89" i="1"/>
  <c r="AT92" i="1"/>
  <c r="AT93" i="1"/>
  <c r="AT94" i="1"/>
  <c r="AT97" i="1"/>
  <c r="AT98" i="1"/>
  <c r="U18" i="1"/>
  <c r="AS34" i="1"/>
  <c r="AS42" i="1"/>
  <c r="AS47" i="1"/>
  <c r="AS51" i="1"/>
  <c r="AS54" i="1"/>
  <c r="AS55" i="1"/>
  <c r="AS58" i="1"/>
  <c r="AS59" i="1"/>
  <c r="AS60" i="1"/>
  <c r="AS63" i="1"/>
  <c r="AS64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4" i="1"/>
  <c r="AS85" i="1"/>
  <c r="AS87" i="1"/>
  <c r="AS88" i="1"/>
  <c r="AS89" i="1"/>
  <c r="AS92" i="1"/>
  <c r="AS93" i="1"/>
  <c r="AS94" i="1"/>
  <c r="AS97" i="1"/>
  <c r="AS98" i="1"/>
  <c r="AR73" i="1"/>
  <c r="W14" i="1"/>
  <c r="AR34" i="1"/>
  <c r="AR42" i="1"/>
  <c r="AR47" i="1"/>
  <c r="AR51" i="1"/>
  <c r="AR54" i="1"/>
  <c r="AR55" i="1"/>
  <c r="AR58" i="1"/>
  <c r="AR59" i="1"/>
  <c r="AR60" i="1"/>
  <c r="AR63" i="1"/>
  <c r="AR64" i="1"/>
  <c r="AR67" i="1"/>
  <c r="AR68" i="1"/>
  <c r="AR69" i="1"/>
  <c r="AR70" i="1"/>
  <c r="AR71" i="1"/>
  <c r="AR72" i="1"/>
  <c r="AR74" i="1"/>
  <c r="AR75" i="1"/>
  <c r="AR76" i="1"/>
  <c r="AR77" i="1"/>
  <c r="AR78" i="1"/>
  <c r="AR79" i="1"/>
  <c r="AR80" i="1"/>
  <c r="AR81" i="1"/>
  <c r="AR84" i="1"/>
  <c r="AR85" i="1"/>
  <c r="AR87" i="1"/>
  <c r="AR88" i="1"/>
  <c r="AR89" i="1"/>
  <c r="AR90" i="1"/>
  <c r="AR92" i="1"/>
  <c r="AR93" i="1"/>
  <c r="AR94" i="1"/>
  <c r="AR97" i="1"/>
  <c r="AR98" i="1"/>
  <c r="U11" i="1"/>
  <c r="AQ34" i="1"/>
  <c r="AQ42" i="1"/>
  <c r="AQ47" i="1"/>
  <c r="AQ51" i="1"/>
  <c r="AQ53" i="1"/>
  <c r="AQ54" i="1"/>
  <c r="AQ55" i="1"/>
  <c r="AQ58" i="1"/>
  <c r="AQ59" i="1"/>
  <c r="AQ60" i="1"/>
  <c r="AQ63" i="1"/>
  <c r="AQ64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4" i="1"/>
  <c r="AQ85" i="1"/>
  <c r="AQ87" i="1"/>
  <c r="AQ88" i="1"/>
  <c r="AQ89" i="1"/>
  <c r="AQ90" i="1"/>
  <c r="AQ92" i="1"/>
  <c r="AQ93" i="1"/>
  <c r="AQ94" i="1"/>
  <c r="AQ97" i="1"/>
  <c r="AQ98" i="1"/>
  <c r="U14" i="1"/>
  <c r="AP34" i="1"/>
  <c r="AP42" i="1"/>
  <c r="AP47" i="1"/>
  <c r="AP51" i="1"/>
  <c r="AP53" i="1"/>
  <c r="AP54" i="1"/>
  <c r="AP55" i="1"/>
  <c r="AP56" i="1"/>
  <c r="AP58" i="1"/>
  <c r="AP59" i="1"/>
  <c r="AP60" i="1"/>
  <c r="AP63" i="1"/>
  <c r="AP64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4" i="1"/>
  <c r="AP85" i="1"/>
  <c r="AP87" i="1"/>
  <c r="AP88" i="1"/>
  <c r="AP89" i="1"/>
  <c r="AP90" i="1"/>
  <c r="AP92" i="1"/>
  <c r="AP93" i="1"/>
  <c r="AP94" i="1"/>
  <c r="AP97" i="1"/>
  <c r="AP98" i="1"/>
  <c r="V6" i="1"/>
  <c r="AO34" i="1"/>
  <c r="AO42" i="1"/>
  <c r="AO47" i="1"/>
  <c r="AO51" i="1"/>
  <c r="AO53" i="1"/>
  <c r="AO54" i="1"/>
  <c r="AO55" i="1"/>
  <c r="AO56" i="1"/>
  <c r="AO58" i="1"/>
  <c r="AO59" i="1"/>
  <c r="AO60" i="1"/>
  <c r="AO63" i="1"/>
  <c r="AO64" i="1"/>
  <c r="AO65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4" i="1"/>
  <c r="AO85" i="1"/>
  <c r="AO87" i="1"/>
  <c r="AO88" i="1"/>
  <c r="AO89" i="1"/>
  <c r="AO90" i="1"/>
  <c r="AO92" i="1"/>
  <c r="AO93" i="1"/>
  <c r="AO94" i="1"/>
  <c r="AO97" i="1"/>
  <c r="AO98" i="1"/>
  <c r="AN69" i="1"/>
  <c r="W10" i="1"/>
  <c r="AN34" i="1"/>
  <c r="AN42" i="1"/>
  <c r="AN47" i="1"/>
  <c r="AN51" i="1"/>
  <c r="AN53" i="1"/>
  <c r="AN54" i="1"/>
  <c r="AN55" i="1"/>
  <c r="AN56" i="1"/>
  <c r="AN58" i="1"/>
  <c r="AN59" i="1"/>
  <c r="AN60" i="1"/>
  <c r="AN63" i="1"/>
  <c r="AN64" i="1"/>
  <c r="AN65" i="1"/>
  <c r="AN67" i="1"/>
  <c r="AN68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4" i="1"/>
  <c r="AN85" i="1"/>
  <c r="AN86" i="1"/>
  <c r="AN87" i="1"/>
  <c r="AN88" i="1"/>
  <c r="AN89" i="1"/>
  <c r="AN90" i="1"/>
  <c r="AN92" i="1"/>
  <c r="AN93" i="1"/>
  <c r="AN94" i="1"/>
  <c r="AN97" i="1"/>
  <c r="AN98" i="1"/>
  <c r="U8" i="1"/>
  <c r="AM34" i="1"/>
  <c r="AM42" i="1"/>
  <c r="AM47" i="1"/>
  <c r="AM50" i="1"/>
  <c r="AM51" i="1"/>
  <c r="AM53" i="1"/>
  <c r="AM54" i="1"/>
  <c r="AM55" i="1"/>
  <c r="AM56" i="1"/>
  <c r="AM58" i="1"/>
  <c r="AM59" i="1"/>
  <c r="AM60" i="1"/>
  <c r="AM63" i="1"/>
  <c r="AM64" i="1"/>
  <c r="AM65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4" i="1"/>
  <c r="AM85" i="1"/>
  <c r="AM86" i="1"/>
  <c r="AM87" i="1"/>
  <c r="AM88" i="1"/>
  <c r="AM89" i="1"/>
  <c r="AM90" i="1"/>
  <c r="AM92" i="1"/>
  <c r="AM93" i="1"/>
  <c r="AM94" i="1"/>
  <c r="AM97" i="1"/>
  <c r="AM98" i="1"/>
  <c r="V7" i="1"/>
  <c r="AL34" i="1"/>
  <c r="AL42" i="1"/>
  <c r="AL47" i="1"/>
  <c r="AL50" i="1"/>
  <c r="AL51" i="1"/>
  <c r="AL53" i="1"/>
  <c r="AL54" i="1"/>
  <c r="AL55" i="1"/>
  <c r="AL56" i="1"/>
  <c r="AL58" i="1"/>
  <c r="AL59" i="1"/>
  <c r="AL60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4" i="1"/>
  <c r="AL85" i="1"/>
  <c r="AL86" i="1"/>
  <c r="AL87" i="1"/>
  <c r="AL88" i="1"/>
  <c r="AL89" i="1"/>
  <c r="AL90" i="1"/>
  <c r="AL92" i="1"/>
  <c r="AL93" i="1"/>
  <c r="AL94" i="1"/>
  <c r="AL97" i="1"/>
  <c r="AL98" i="1"/>
  <c r="U10" i="1"/>
  <c r="AK34" i="1"/>
  <c r="AK42" i="1"/>
  <c r="AK47" i="1"/>
  <c r="AK50" i="1"/>
  <c r="AK51" i="1"/>
  <c r="AK52" i="1"/>
  <c r="AK53" i="1"/>
  <c r="AK54" i="1"/>
  <c r="AK55" i="1"/>
  <c r="AK56" i="1"/>
  <c r="AK58" i="1"/>
  <c r="AK59" i="1"/>
  <c r="AK60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4" i="1"/>
  <c r="AK85" i="1"/>
  <c r="AK86" i="1"/>
  <c r="AK87" i="1"/>
  <c r="AK88" i="1"/>
  <c r="AK89" i="1"/>
  <c r="AK90" i="1"/>
  <c r="AK92" i="1"/>
  <c r="AK93" i="1"/>
  <c r="AK94" i="1"/>
  <c r="AK97" i="1"/>
  <c r="AK98" i="1"/>
  <c r="U7" i="1"/>
  <c r="AJ34" i="1"/>
  <c r="AJ42" i="1"/>
  <c r="AJ47" i="1"/>
  <c r="AJ49" i="1"/>
  <c r="AJ50" i="1"/>
  <c r="AJ51" i="1"/>
  <c r="AJ52" i="1"/>
  <c r="AJ53" i="1"/>
  <c r="AJ54" i="1"/>
  <c r="AJ55" i="1"/>
  <c r="AJ56" i="1"/>
  <c r="AJ58" i="1"/>
  <c r="AJ59" i="1"/>
  <c r="AJ60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4" i="1"/>
  <c r="AJ85" i="1"/>
  <c r="AJ86" i="1"/>
  <c r="AJ87" i="1"/>
  <c r="AJ88" i="1"/>
  <c r="AJ89" i="1"/>
  <c r="AJ90" i="1"/>
  <c r="AJ92" i="1"/>
  <c r="AJ93" i="1"/>
  <c r="AJ94" i="1"/>
  <c r="AJ97" i="1"/>
  <c r="AJ98" i="1"/>
  <c r="W19" i="1"/>
  <c r="AI78" i="1"/>
  <c r="AI34" i="1"/>
  <c r="AI42" i="1"/>
  <c r="AI47" i="1"/>
  <c r="AI49" i="1"/>
  <c r="AI50" i="1"/>
  <c r="AI51" i="1"/>
  <c r="AI52" i="1"/>
  <c r="AI53" i="1"/>
  <c r="AI54" i="1"/>
  <c r="AI55" i="1"/>
  <c r="AI56" i="1"/>
  <c r="AI58" i="1"/>
  <c r="AI59" i="1"/>
  <c r="AI60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9" i="1"/>
  <c r="AI80" i="1"/>
  <c r="AI81" i="1"/>
  <c r="AI84" i="1"/>
  <c r="AI85" i="1"/>
  <c r="AI86" i="1"/>
  <c r="AI87" i="1"/>
  <c r="AI88" i="1"/>
  <c r="AI89" i="1"/>
  <c r="AI90" i="1"/>
  <c r="AI92" i="1"/>
  <c r="AI93" i="1"/>
  <c r="AI94" i="1"/>
  <c r="AI95" i="1"/>
  <c r="AI97" i="1"/>
  <c r="AI98" i="1"/>
  <c r="AH79" i="1"/>
  <c r="W20" i="1"/>
  <c r="AH34" i="1"/>
  <c r="AH42" i="1"/>
  <c r="AH47" i="1"/>
  <c r="AH49" i="1"/>
  <c r="AH50" i="1"/>
  <c r="AH51" i="1"/>
  <c r="AH52" i="1"/>
  <c r="AH53" i="1"/>
  <c r="AH54" i="1"/>
  <c r="AH55" i="1"/>
  <c r="AH56" i="1"/>
  <c r="AH58" i="1"/>
  <c r="AH59" i="1"/>
  <c r="AH60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80" i="1"/>
  <c r="AH81" i="1"/>
  <c r="AH84" i="1"/>
  <c r="AH85" i="1"/>
  <c r="AH86" i="1"/>
  <c r="AH87" i="1"/>
  <c r="AH88" i="1"/>
  <c r="AH89" i="1"/>
  <c r="AH90" i="1"/>
  <c r="AH92" i="1"/>
  <c r="AH93" i="1"/>
  <c r="AH94" i="1"/>
  <c r="AH95" i="1"/>
  <c r="AH96" i="1"/>
  <c r="AH97" i="1"/>
  <c r="AH98" i="1"/>
  <c r="U19" i="1"/>
  <c r="AG34" i="1"/>
  <c r="AG42" i="1"/>
  <c r="AG47" i="1"/>
  <c r="AG49" i="1"/>
  <c r="AG50" i="1"/>
  <c r="AG51" i="1"/>
  <c r="AG52" i="1"/>
  <c r="AG53" i="1"/>
  <c r="AG54" i="1"/>
  <c r="AG55" i="1"/>
  <c r="AG56" i="1"/>
  <c r="AG58" i="1"/>
  <c r="AG59" i="1"/>
  <c r="AG60" i="1"/>
  <c r="AG61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4" i="1"/>
  <c r="AG85" i="1"/>
  <c r="AG86" i="1"/>
  <c r="AG87" i="1"/>
  <c r="AG88" i="1"/>
  <c r="AG89" i="1"/>
  <c r="AG90" i="1"/>
  <c r="AG92" i="1"/>
  <c r="AG93" i="1"/>
  <c r="AG94" i="1"/>
  <c r="AG95" i="1"/>
  <c r="AG96" i="1"/>
  <c r="AG97" i="1"/>
  <c r="AG98" i="1"/>
  <c r="U20" i="1"/>
  <c r="AF34" i="1"/>
  <c r="AF42" i="1"/>
  <c r="AF47" i="1"/>
  <c r="AF49" i="1"/>
  <c r="AF50" i="1"/>
  <c r="AF51" i="1"/>
  <c r="AF52" i="1"/>
  <c r="AF53" i="1"/>
  <c r="AF54" i="1"/>
  <c r="AF55" i="1"/>
  <c r="AF56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4" i="1"/>
  <c r="AF85" i="1"/>
  <c r="AF86" i="1"/>
  <c r="AF87" i="1"/>
  <c r="AF88" i="1"/>
  <c r="AF89" i="1"/>
  <c r="AF90" i="1"/>
  <c r="AF92" i="1"/>
  <c r="AF93" i="1"/>
  <c r="AF94" i="1"/>
  <c r="AF95" i="1"/>
  <c r="AF96" i="1"/>
  <c r="AF97" i="1"/>
  <c r="AF98" i="1"/>
  <c r="AE74" i="1"/>
  <c r="W15" i="1"/>
  <c r="AE34" i="1"/>
  <c r="AE42" i="1"/>
  <c r="AE47" i="1"/>
  <c r="AE49" i="1"/>
  <c r="AE50" i="1"/>
  <c r="AE51" i="1"/>
  <c r="AE52" i="1"/>
  <c r="AE53" i="1"/>
  <c r="AE54" i="1"/>
  <c r="AE55" i="1"/>
  <c r="AE56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5" i="1"/>
  <c r="AE76" i="1"/>
  <c r="AE77" i="1"/>
  <c r="AE78" i="1"/>
  <c r="AE79" i="1"/>
  <c r="AE80" i="1"/>
  <c r="AE81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D50" i="1"/>
  <c r="T8" i="1"/>
  <c r="AD33" i="1"/>
  <c r="AD34" i="1"/>
  <c r="AD42" i="1"/>
  <c r="AD47" i="1"/>
  <c r="AD49" i="1"/>
  <c r="AD51" i="1"/>
  <c r="AD52" i="1"/>
  <c r="AD53" i="1"/>
  <c r="AD54" i="1"/>
  <c r="AD55" i="1"/>
  <c r="AD56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C63" i="1"/>
  <c r="T21" i="1"/>
  <c r="AC33" i="1"/>
  <c r="AC34" i="1"/>
  <c r="AC42" i="1"/>
  <c r="AC46" i="1"/>
  <c r="AC47" i="1"/>
  <c r="AC49" i="1"/>
  <c r="AC50" i="1"/>
  <c r="AC51" i="1"/>
  <c r="AC52" i="1"/>
  <c r="AC53" i="1"/>
  <c r="AC54" i="1"/>
  <c r="AC55" i="1"/>
  <c r="AC56" i="1"/>
  <c r="AC58" i="1"/>
  <c r="AC59" i="1"/>
  <c r="AC60" i="1"/>
  <c r="AC61" i="1"/>
  <c r="AC62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B53" i="1"/>
  <c r="T11" i="1"/>
  <c r="AB33" i="1"/>
  <c r="AB34" i="1"/>
  <c r="AB36" i="1"/>
  <c r="AB42" i="1"/>
  <c r="AB46" i="1"/>
  <c r="AB47" i="1"/>
  <c r="AB49" i="1"/>
  <c r="AB50" i="1"/>
  <c r="AB51" i="1"/>
  <c r="AB52" i="1"/>
  <c r="AB54" i="1"/>
  <c r="AB55" i="1"/>
  <c r="AB56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U15" i="1"/>
  <c r="AA33" i="1"/>
  <c r="AA34" i="1"/>
  <c r="AA36" i="1"/>
  <c r="AA42" i="1"/>
  <c r="AA46" i="1"/>
  <c r="AA47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Z54" i="1"/>
  <c r="T12" i="1"/>
  <c r="X12" i="1" s="1"/>
  <c r="Z33" i="1"/>
  <c r="Z34" i="1"/>
  <c r="Z36" i="1"/>
  <c r="Z37" i="1"/>
  <c r="Z42" i="1"/>
  <c r="Z46" i="1"/>
  <c r="Z47" i="1"/>
  <c r="Z49" i="1"/>
  <c r="Z50" i="1"/>
  <c r="Z51" i="1"/>
  <c r="Z52" i="1"/>
  <c r="Z53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Y66" i="1"/>
  <c r="W7" i="1"/>
  <c r="Y33" i="1"/>
  <c r="Y34" i="1"/>
  <c r="Y36" i="1"/>
  <c r="Y37" i="1"/>
  <c r="Y42" i="1"/>
  <c r="Y46" i="1"/>
  <c r="Y47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X65" i="1"/>
  <c r="W6" i="1"/>
  <c r="X33" i="1"/>
  <c r="X34" i="1"/>
  <c r="X36" i="1"/>
  <c r="X37" i="1"/>
  <c r="X42" i="1"/>
  <c r="X46" i="1"/>
  <c r="X47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W58" i="1"/>
  <c r="T16" i="1"/>
  <c r="W33" i="1"/>
  <c r="W34" i="1"/>
  <c r="W36" i="1"/>
  <c r="W37" i="1"/>
  <c r="W41" i="1"/>
  <c r="W42" i="1"/>
  <c r="W46" i="1"/>
  <c r="W47" i="1"/>
  <c r="W49" i="1"/>
  <c r="W50" i="1"/>
  <c r="W51" i="1"/>
  <c r="W52" i="1"/>
  <c r="W53" i="1"/>
  <c r="W54" i="1"/>
  <c r="W55" i="1"/>
  <c r="W56" i="1"/>
  <c r="W57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V60" i="1"/>
  <c r="T23" i="1"/>
  <c r="T18" i="1"/>
  <c r="V33" i="1"/>
  <c r="V34" i="1"/>
  <c r="V36" i="1"/>
  <c r="V37" i="1"/>
  <c r="V41" i="1"/>
  <c r="V42" i="1"/>
  <c r="V43" i="1"/>
  <c r="V46" i="1"/>
  <c r="V47" i="1"/>
  <c r="V49" i="1"/>
  <c r="V50" i="1"/>
  <c r="V51" i="1"/>
  <c r="V52" i="1"/>
  <c r="V53" i="1"/>
  <c r="V54" i="1"/>
  <c r="V55" i="1"/>
  <c r="V56" i="1"/>
  <c r="V57" i="1"/>
  <c r="V58" i="1"/>
  <c r="V59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U56" i="1"/>
  <c r="T14" i="1"/>
  <c r="U33" i="1"/>
  <c r="U34" i="1"/>
  <c r="U36" i="1"/>
  <c r="U37" i="1"/>
  <c r="U39" i="1"/>
  <c r="U41" i="1"/>
  <c r="U42" i="1"/>
  <c r="U43" i="1"/>
  <c r="U46" i="1"/>
  <c r="U47" i="1"/>
  <c r="U49" i="1"/>
  <c r="U50" i="1"/>
  <c r="U51" i="1"/>
  <c r="U52" i="1"/>
  <c r="U53" i="1"/>
  <c r="U54" i="1"/>
  <c r="U55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T55" i="1"/>
  <c r="T13" i="1"/>
  <c r="T33" i="1"/>
  <c r="T34" i="1"/>
  <c r="T36" i="1"/>
  <c r="T37" i="1"/>
  <c r="T38" i="1"/>
  <c r="T39" i="1"/>
  <c r="T41" i="1"/>
  <c r="T42" i="1"/>
  <c r="T43" i="1"/>
  <c r="T46" i="1"/>
  <c r="T47" i="1"/>
  <c r="T49" i="1"/>
  <c r="T50" i="1"/>
  <c r="T51" i="1"/>
  <c r="T52" i="1"/>
  <c r="T53" i="1"/>
  <c r="T54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U6" i="1"/>
  <c r="S33" i="1"/>
  <c r="S34" i="1"/>
  <c r="S36" i="1"/>
  <c r="S37" i="1"/>
  <c r="S38" i="1"/>
  <c r="S39" i="1"/>
  <c r="S41" i="1"/>
  <c r="S42" i="1"/>
  <c r="S43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R52" i="1"/>
  <c r="T10" i="1"/>
  <c r="R50" i="1"/>
  <c r="R51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P65" i="1"/>
  <c r="Q64" i="1"/>
  <c r="Q63" i="1"/>
  <c r="Q60" i="1"/>
  <c r="Q59" i="1"/>
  <c r="Q58" i="1"/>
  <c r="Q56" i="1"/>
  <c r="Q55" i="1"/>
  <c r="Q54" i="1"/>
  <c r="Q53" i="1"/>
  <c r="Q52" i="1"/>
  <c r="Q51" i="1"/>
  <c r="Q50" i="1"/>
  <c r="R33" i="1"/>
  <c r="R34" i="1"/>
  <c r="R35" i="1"/>
  <c r="R36" i="1"/>
  <c r="R37" i="1"/>
  <c r="R38" i="1"/>
  <c r="R39" i="1"/>
  <c r="R41" i="1"/>
  <c r="R42" i="1"/>
  <c r="R43" i="1"/>
  <c r="R46" i="1"/>
  <c r="R47" i="1"/>
  <c r="R48" i="1"/>
  <c r="Q48" i="1"/>
  <c r="Q47" i="1"/>
  <c r="Q46" i="1"/>
  <c r="Q43" i="1"/>
  <c r="Q42" i="1"/>
  <c r="Q41" i="1"/>
  <c r="Q39" i="1"/>
  <c r="Q38" i="1"/>
  <c r="Q37" i="1"/>
  <c r="Q36" i="1"/>
  <c r="Q35" i="1"/>
  <c r="Q34" i="1"/>
  <c r="Q33" i="1"/>
  <c r="Q57" i="1"/>
  <c r="R49" i="1"/>
  <c r="Q49" i="1"/>
  <c r="Q62" i="1"/>
  <c r="P62" i="1"/>
  <c r="Q61" i="1"/>
  <c r="P61" i="1"/>
  <c r="T7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82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O62" i="1"/>
  <c r="P57" i="1"/>
  <c r="P50" i="1"/>
  <c r="P51" i="1"/>
  <c r="P52" i="1"/>
  <c r="P53" i="1"/>
  <c r="P54" i="1"/>
  <c r="P55" i="1"/>
  <c r="P56" i="1"/>
  <c r="P58" i="1"/>
  <c r="P59" i="1"/>
  <c r="P60" i="1"/>
  <c r="P63" i="1"/>
  <c r="P64" i="1"/>
  <c r="P49" i="1"/>
  <c r="P48" i="1"/>
  <c r="P33" i="1"/>
  <c r="P34" i="1"/>
  <c r="P35" i="1"/>
  <c r="P36" i="1"/>
  <c r="P37" i="1"/>
  <c r="P38" i="1"/>
  <c r="P39" i="1"/>
  <c r="P41" i="1"/>
  <c r="P42" i="1"/>
  <c r="P43" i="1"/>
  <c r="P46" i="1"/>
  <c r="P47" i="1"/>
  <c r="P32" i="1"/>
  <c r="T20" i="1"/>
  <c r="X20" i="1" s="1"/>
  <c r="T19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82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65" i="1"/>
  <c r="O57" i="1"/>
  <c r="O50" i="1"/>
  <c r="O51" i="1"/>
  <c r="O52" i="1"/>
  <c r="O53" i="1"/>
  <c r="O54" i="1"/>
  <c r="O55" i="1"/>
  <c r="O56" i="1"/>
  <c r="O58" i="1"/>
  <c r="O59" i="1"/>
  <c r="O60" i="1"/>
  <c r="O61" i="1"/>
  <c r="O63" i="1"/>
  <c r="O64" i="1"/>
  <c r="O49" i="1"/>
  <c r="O48" i="1"/>
  <c r="O33" i="1"/>
  <c r="O34" i="1"/>
  <c r="O35" i="1"/>
  <c r="O36" i="1"/>
  <c r="O37" i="1"/>
  <c r="O38" i="1"/>
  <c r="O39" i="1"/>
  <c r="O41" i="1"/>
  <c r="O42" i="1"/>
  <c r="O43" i="1"/>
  <c r="O44" i="1"/>
  <c r="O46" i="1"/>
  <c r="O47" i="1"/>
  <c r="O3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82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65" i="1"/>
  <c r="N57" i="1"/>
  <c r="N50" i="1"/>
  <c r="N51" i="1"/>
  <c r="N52" i="1"/>
  <c r="N53" i="1"/>
  <c r="N54" i="1"/>
  <c r="N55" i="1"/>
  <c r="N56" i="1"/>
  <c r="N58" i="1"/>
  <c r="N59" i="1"/>
  <c r="N60" i="1"/>
  <c r="N61" i="1"/>
  <c r="N62" i="1"/>
  <c r="N63" i="1"/>
  <c r="N64" i="1"/>
  <c r="N49" i="1"/>
  <c r="N48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32" i="1"/>
  <c r="T15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82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65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82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65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48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31" i="1"/>
  <c r="T6" i="1"/>
  <c r="X7" i="1"/>
  <c r="X8" i="1"/>
  <c r="X9" i="1"/>
  <c r="X10" i="1"/>
  <c r="X11" i="1"/>
  <c r="X13" i="1"/>
  <c r="X14" i="1"/>
  <c r="X15" i="1"/>
  <c r="X16" i="1"/>
  <c r="X17" i="1"/>
  <c r="X18" i="1"/>
  <c r="X19" i="1"/>
  <c r="X21" i="1"/>
  <c r="X22" i="1"/>
  <c r="V4" i="1"/>
  <c r="T4" i="1"/>
  <c r="N6" i="1"/>
  <c r="R6" i="1" s="1"/>
  <c r="P4" i="1"/>
  <c r="N4" i="1"/>
  <c r="O5" i="1"/>
  <c r="Q5" i="1" s="1"/>
  <c r="N5" i="1"/>
  <c r="P5" i="1" s="1"/>
  <c r="N7" i="1"/>
  <c r="O7" i="1"/>
  <c r="P7" i="1"/>
  <c r="Q7" i="1"/>
  <c r="N8" i="1"/>
  <c r="O8" i="1"/>
  <c r="N9" i="1"/>
  <c r="O9" i="1"/>
  <c r="N10" i="1"/>
  <c r="O10" i="1"/>
  <c r="N11" i="1"/>
  <c r="O11" i="1"/>
  <c r="P12" i="1"/>
  <c r="Q12" i="1"/>
  <c r="N13" i="1"/>
  <c r="O13" i="1"/>
  <c r="O6" i="1"/>
  <c r="P6" i="1"/>
  <c r="Q6" i="1"/>
  <c r="K7" i="1"/>
  <c r="K6" i="1"/>
  <c r="K16" i="1"/>
  <c r="E69" i="1"/>
  <c r="E70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  <c r="D100" i="1"/>
  <c r="D101" i="1" s="1"/>
  <c r="D103" i="1" s="1"/>
  <c r="F100" i="1"/>
  <c r="F101" i="1" s="1"/>
  <c r="B100" i="1"/>
  <c r="C84" i="1"/>
  <c r="C85" i="1" s="1"/>
  <c r="E84" i="1"/>
  <c r="E85" i="1" s="1"/>
  <c r="F84" i="1"/>
  <c r="F85" i="1" s="1"/>
  <c r="F90" i="1" s="1"/>
  <c r="B84" i="1"/>
  <c r="D69" i="1"/>
  <c r="D70" i="1" s="1"/>
  <c r="D75" i="1" s="1"/>
  <c r="B69" i="1"/>
  <c r="C69" i="1"/>
  <c r="C70" i="1" s="1"/>
  <c r="D51" i="1"/>
  <c r="F51" i="1"/>
  <c r="D52" i="1"/>
  <c r="F52" i="1"/>
  <c r="D53" i="1"/>
  <c r="F53" i="1"/>
  <c r="D54" i="1"/>
  <c r="F54" i="1"/>
  <c r="C52" i="1"/>
  <c r="C53" i="1"/>
  <c r="C54" i="1"/>
  <c r="C51" i="1"/>
  <c r="D33" i="1"/>
  <c r="E33" i="1"/>
  <c r="F33" i="1"/>
  <c r="D32" i="1"/>
  <c r="E32" i="1"/>
  <c r="F32" i="1"/>
  <c r="C33" i="1"/>
  <c r="C32" i="1"/>
  <c r="D54" i="6" l="1"/>
  <c r="D73" i="6"/>
  <c r="C48" i="6"/>
  <c r="E48" i="6" s="1"/>
  <c r="G48" i="6" s="1"/>
  <c r="C129" i="6"/>
  <c r="C97" i="6"/>
  <c r="C120" i="6"/>
  <c r="C92" i="6"/>
  <c r="C111" i="6"/>
  <c r="C87" i="6"/>
  <c r="C71" i="6"/>
  <c r="E71" i="6" s="1"/>
  <c r="G71" i="6" s="1"/>
  <c r="D41" i="6"/>
  <c r="D68" i="6"/>
  <c r="C90" i="6"/>
  <c r="D59" i="6"/>
  <c r="C30" i="6"/>
  <c r="E30" i="6" s="1"/>
  <c r="G30" i="6" s="1"/>
  <c r="C53" i="6"/>
  <c r="E53" i="6" s="1"/>
  <c r="G53" i="6" s="1"/>
  <c r="C80" i="6"/>
  <c r="E80" i="6" s="1"/>
  <c r="G80" i="6" s="1"/>
  <c r="C63" i="6"/>
  <c r="E63" i="6" s="1"/>
  <c r="F63" i="6" s="1"/>
  <c r="C31" i="6"/>
  <c r="E31" i="6" s="1"/>
  <c r="F31" i="6" s="1"/>
  <c r="D51" i="6"/>
  <c r="C54" i="6"/>
  <c r="E54" i="6" s="1"/>
  <c r="D78" i="6"/>
  <c r="D46" i="6"/>
  <c r="C77" i="6"/>
  <c r="E77" i="6" s="1"/>
  <c r="C45" i="6"/>
  <c r="E45" i="6" s="1"/>
  <c r="D65" i="6"/>
  <c r="D33" i="6"/>
  <c r="C72" i="6"/>
  <c r="E72" i="6" s="1"/>
  <c r="G72" i="6" s="1"/>
  <c r="C40" i="6"/>
  <c r="E40" i="6" s="1"/>
  <c r="G40" i="6" s="1"/>
  <c r="D60" i="6"/>
  <c r="C55" i="6"/>
  <c r="E55" i="6" s="1"/>
  <c r="D75" i="6"/>
  <c r="D43" i="6"/>
  <c r="C78" i="6"/>
  <c r="E78" i="6" s="1"/>
  <c r="C46" i="6"/>
  <c r="E46" i="6" s="1"/>
  <c r="D70" i="6"/>
  <c r="D38" i="6"/>
  <c r="C69" i="6"/>
  <c r="E69" i="6" s="1"/>
  <c r="C37" i="6"/>
  <c r="E37" i="6" s="1"/>
  <c r="D57" i="6"/>
  <c r="C64" i="6"/>
  <c r="E64" i="6" s="1"/>
  <c r="G64" i="6" s="1"/>
  <c r="C32" i="6"/>
  <c r="E32" i="6" s="1"/>
  <c r="G32" i="6" s="1"/>
  <c r="D52" i="6"/>
  <c r="F30" i="6"/>
  <c r="F62" i="6"/>
  <c r="F39" i="6"/>
  <c r="C121" i="6"/>
  <c r="C101" i="6"/>
  <c r="C132" i="6"/>
  <c r="C108" i="6"/>
  <c r="C88" i="6"/>
  <c r="C119" i="6"/>
  <c r="C95" i="6"/>
  <c r="C130" i="6"/>
  <c r="C110" i="6"/>
  <c r="C79" i="6"/>
  <c r="E79" i="6" s="1"/>
  <c r="F79" i="6" s="1"/>
  <c r="C47" i="6"/>
  <c r="E47" i="6" s="1"/>
  <c r="G47" i="6" s="1"/>
  <c r="D67" i="6"/>
  <c r="D35" i="6"/>
  <c r="C70" i="6"/>
  <c r="E70" i="6" s="1"/>
  <c r="C38" i="6"/>
  <c r="E38" i="6" s="1"/>
  <c r="D62" i="6"/>
  <c r="D30" i="6"/>
  <c r="C61" i="6"/>
  <c r="E61" i="6" s="1"/>
  <c r="D29" i="6"/>
  <c r="D49" i="6"/>
  <c r="C56" i="6"/>
  <c r="E56" i="6" s="1"/>
  <c r="G56" i="6" s="1"/>
  <c r="D76" i="6"/>
  <c r="D44" i="6"/>
  <c r="F47" i="6"/>
  <c r="G63" i="6"/>
  <c r="G31" i="6"/>
  <c r="F53" i="6"/>
  <c r="C125" i="6"/>
  <c r="C109" i="6"/>
  <c r="C93" i="6"/>
  <c r="C128" i="6"/>
  <c r="C112" i="6"/>
  <c r="C96" i="6"/>
  <c r="C131" i="6"/>
  <c r="C115" i="6"/>
  <c r="C99" i="6"/>
  <c r="C122" i="6"/>
  <c r="C106" i="6"/>
  <c r="C67" i="6"/>
  <c r="E67" i="6" s="1"/>
  <c r="C51" i="6"/>
  <c r="E51" i="6" s="1"/>
  <c r="C35" i="6"/>
  <c r="E35" i="6" s="1"/>
  <c r="D71" i="6"/>
  <c r="D55" i="6"/>
  <c r="D39" i="6"/>
  <c r="C74" i="6"/>
  <c r="E74" i="6" s="1"/>
  <c r="C58" i="6"/>
  <c r="E58" i="6" s="1"/>
  <c r="C42" i="6"/>
  <c r="E42" i="6" s="1"/>
  <c r="C29" i="6"/>
  <c r="E29" i="6" s="1"/>
  <c r="D66" i="6"/>
  <c r="D50" i="6"/>
  <c r="D34" i="6"/>
  <c r="C65" i="6"/>
  <c r="E65" i="6" s="1"/>
  <c r="C49" i="6"/>
  <c r="E49" i="6" s="1"/>
  <c r="C33" i="6"/>
  <c r="E33" i="6" s="1"/>
  <c r="D69" i="6"/>
  <c r="D53" i="6"/>
  <c r="D37" i="6"/>
  <c r="C76" i="6"/>
  <c r="E76" i="6" s="1"/>
  <c r="C60" i="6"/>
  <c r="E60" i="6" s="1"/>
  <c r="C44" i="6"/>
  <c r="E44" i="6" s="1"/>
  <c r="D80" i="6"/>
  <c r="D64" i="6"/>
  <c r="D48" i="6"/>
  <c r="D32" i="6"/>
  <c r="C75" i="6"/>
  <c r="E75" i="6" s="1"/>
  <c r="C59" i="6"/>
  <c r="E59" i="6" s="1"/>
  <c r="C43" i="6"/>
  <c r="E43" i="6" s="1"/>
  <c r="D79" i="6"/>
  <c r="D63" i="6"/>
  <c r="D47" i="6"/>
  <c r="D31" i="6"/>
  <c r="C66" i="6"/>
  <c r="E66" i="6" s="1"/>
  <c r="C50" i="6"/>
  <c r="E50" i="6" s="1"/>
  <c r="C34" i="6"/>
  <c r="E34" i="6" s="1"/>
  <c r="D74" i="6"/>
  <c r="D58" i="6"/>
  <c r="D42" i="6"/>
  <c r="C73" i="6"/>
  <c r="E73" i="6" s="1"/>
  <c r="C57" i="6"/>
  <c r="E57" i="6" s="1"/>
  <c r="C41" i="6"/>
  <c r="E41" i="6" s="1"/>
  <c r="D77" i="6"/>
  <c r="D61" i="6"/>
  <c r="D45" i="6"/>
  <c r="C68" i="6"/>
  <c r="E68" i="6" s="1"/>
  <c r="C52" i="6"/>
  <c r="E52" i="6" s="1"/>
  <c r="C36" i="6"/>
  <c r="E36" i="6" s="1"/>
  <c r="D72" i="6"/>
  <c r="D56" i="6"/>
  <c r="D40" i="6"/>
  <c r="F56" i="6"/>
  <c r="F48" i="6"/>
  <c r="F80" i="6"/>
  <c r="H22" i="6"/>
  <c r="K53" i="5"/>
  <c r="K69" i="5"/>
  <c r="K58" i="5"/>
  <c r="K41" i="5"/>
  <c r="K40" i="5"/>
  <c r="K57" i="5"/>
  <c r="K52" i="5"/>
  <c r="K62" i="5"/>
  <c r="K61" i="5"/>
  <c r="K66" i="5"/>
  <c r="K65" i="5"/>
  <c r="K70" i="5"/>
  <c r="K39" i="5"/>
  <c r="K29" i="5"/>
  <c r="K26" i="5"/>
  <c r="K38" i="5"/>
  <c r="K43" i="5"/>
  <c r="K35" i="5"/>
  <c r="K36" i="5"/>
  <c r="K31" i="5"/>
  <c r="K45" i="5"/>
  <c r="K37" i="5"/>
  <c r="K32" i="5"/>
  <c r="K46" i="5"/>
  <c r="K28" i="5"/>
  <c r="K34" i="5"/>
  <c r="K27" i="5"/>
  <c r="K42" i="5"/>
  <c r="K33" i="5"/>
  <c r="K30" i="5"/>
  <c r="H19" i="5"/>
  <c r="H16" i="4"/>
  <c r="I16" i="4" s="1"/>
  <c r="K22" i="6"/>
  <c r="I19" i="6"/>
  <c r="I22" i="6" s="1"/>
  <c r="K19" i="4"/>
  <c r="I16" i="5"/>
  <c r="I19" i="5" s="1"/>
  <c r="H19" i="4"/>
  <c r="I19" i="4"/>
  <c r="I22" i="2"/>
  <c r="I23" i="2" s="1"/>
  <c r="U23" i="1"/>
  <c r="X6" i="1"/>
  <c r="X23" i="1" s="1"/>
  <c r="V23" i="1"/>
  <c r="W23" i="1"/>
  <c r="R7" i="1"/>
  <c r="I23" i="1"/>
  <c r="E90" i="1"/>
  <c r="E86" i="1"/>
  <c r="C71" i="1"/>
  <c r="F108" i="1"/>
  <c r="E108" i="1"/>
  <c r="C75" i="1"/>
  <c r="D55" i="1"/>
  <c r="D60" i="1" s="1"/>
  <c r="F55" i="1"/>
  <c r="C55" i="1"/>
  <c r="C60" i="1" s="1"/>
  <c r="D34" i="1"/>
  <c r="E34" i="1"/>
  <c r="F34" i="1"/>
  <c r="C34" i="1"/>
  <c r="G23" i="1"/>
  <c r="D23" i="1"/>
  <c r="E23" i="1"/>
  <c r="F23" i="1"/>
  <c r="C23" i="1"/>
  <c r="F64" i="6" l="1"/>
  <c r="F71" i="6"/>
  <c r="F72" i="6"/>
  <c r="G79" i="6"/>
  <c r="G70" i="6"/>
  <c r="F70" i="6"/>
  <c r="G37" i="6"/>
  <c r="F37" i="6"/>
  <c r="G45" i="6"/>
  <c r="F45" i="6"/>
  <c r="G69" i="6"/>
  <c r="F69" i="6"/>
  <c r="G46" i="6"/>
  <c r="F46" i="6"/>
  <c r="G77" i="6"/>
  <c r="F77" i="6"/>
  <c r="G54" i="6"/>
  <c r="F54" i="6"/>
  <c r="F32" i="6"/>
  <c r="F40" i="6"/>
  <c r="G61" i="6"/>
  <c r="F61" i="6"/>
  <c r="G38" i="6"/>
  <c r="F38" i="6"/>
  <c r="G78" i="6"/>
  <c r="F78" i="6"/>
  <c r="G55" i="6"/>
  <c r="F55" i="6"/>
  <c r="G34" i="6"/>
  <c r="F34" i="6"/>
  <c r="F33" i="6"/>
  <c r="G33" i="6"/>
  <c r="F51" i="6"/>
  <c r="G51" i="6"/>
  <c r="G36" i="6"/>
  <c r="F36" i="6"/>
  <c r="G73" i="6"/>
  <c r="F73" i="6"/>
  <c r="G76" i="6"/>
  <c r="F76" i="6"/>
  <c r="F49" i="6"/>
  <c r="G49" i="6"/>
  <c r="G67" i="6"/>
  <c r="F67" i="6"/>
  <c r="G52" i="6"/>
  <c r="F52" i="6"/>
  <c r="G66" i="6"/>
  <c r="F66" i="6"/>
  <c r="F43" i="6"/>
  <c r="G43" i="6"/>
  <c r="F65" i="6"/>
  <c r="G65" i="6"/>
  <c r="G42" i="6"/>
  <c r="F42" i="6"/>
  <c r="G57" i="6"/>
  <c r="F57" i="6"/>
  <c r="F75" i="6"/>
  <c r="G75" i="6"/>
  <c r="G60" i="6"/>
  <c r="F60" i="6"/>
  <c r="G74" i="6"/>
  <c r="F74" i="6"/>
  <c r="G50" i="6"/>
  <c r="F50" i="6"/>
  <c r="G68" i="6"/>
  <c r="F68" i="6"/>
  <c r="G41" i="6"/>
  <c r="F41" i="6"/>
  <c r="F59" i="6"/>
  <c r="G59" i="6"/>
  <c r="G44" i="6"/>
  <c r="F44" i="6"/>
  <c r="G58" i="6"/>
  <c r="F58" i="6"/>
  <c r="G35" i="6"/>
  <c r="F35" i="6"/>
  <c r="C56" i="1"/>
  <c r="G34" i="1"/>
  <c r="C24" i="1"/>
  <c r="F25" i="1" s="1"/>
  <c r="D25" i="1" l="1"/>
  <c r="E25" i="1"/>
  <c r="D35" i="1"/>
  <c r="C35" i="1"/>
  <c r="F35" i="1"/>
  <c r="E35" i="1"/>
  <c r="J22" i="1" s="1"/>
  <c r="F57" i="1"/>
  <c r="C25" i="1"/>
  <c r="J9" i="1" l="1"/>
  <c r="J13" i="1"/>
  <c r="J21" i="1"/>
  <c r="J10" i="1"/>
  <c r="J14" i="1"/>
  <c r="J6" i="1"/>
  <c r="L6" i="1" s="1"/>
  <c r="M6" i="1" s="1"/>
  <c r="J11" i="1"/>
  <c r="J15" i="1"/>
  <c r="J8" i="1"/>
  <c r="J12" i="1"/>
  <c r="J16" i="1"/>
  <c r="L16" i="1" s="1"/>
  <c r="M16" i="1" s="1"/>
  <c r="J20" i="1"/>
  <c r="J7" i="1"/>
  <c r="L7" i="1" s="1"/>
  <c r="M7" i="1" s="1"/>
  <c r="J17" i="1"/>
  <c r="J18" i="1"/>
  <c r="J19" i="1"/>
  <c r="E72" i="1"/>
  <c r="E57" i="1"/>
  <c r="E58" i="1" s="1"/>
  <c r="C57" i="1"/>
  <c r="C72" i="1"/>
  <c r="C87" i="1"/>
  <c r="C105" i="1"/>
  <c r="D105" i="1"/>
  <c r="D72" i="1"/>
  <c r="D87" i="1"/>
  <c r="E105" i="1"/>
  <c r="E87" i="1"/>
  <c r="D57" i="1"/>
  <c r="F87" i="1"/>
  <c r="F72" i="1"/>
  <c r="F105" i="1"/>
  <c r="Q16" i="1" l="1"/>
  <c r="O16" i="1"/>
  <c r="N16" i="1"/>
  <c r="P16" i="1"/>
  <c r="E73" i="1"/>
  <c r="C106" i="1"/>
  <c r="C58" i="1"/>
  <c r="C59" i="1" s="1"/>
  <c r="F60" i="1" s="1"/>
  <c r="F61" i="1" s="1"/>
  <c r="E106" i="1"/>
  <c r="E88" i="1"/>
  <c r="C89" i="1" s="1"/>
  <c r="D90" i="1" s="1"/>
  <c r="C88" i="1"/>
  <c r="C73" i="1"/>
  <c r="C74" i="1" s="1"/>
  <c r="E75" i="1" s="1"/>
  <c r="E76" i="1" s="1"/>
  <c r="R16" i="1" l="1"/>
  <c r="E60" i="1"/>
  <c r="C62" i="1" s="1"/>
  <c r="C90" i="1"/>
  <c r="C91" i="1" s="1"/>
  <c r="C92" i="1" s="1"/>
  <c r="C44" i="1" s="1"/>
  <c r="F75" i="1"/>
  <c r="K12" i="1" l="1"/>
  <c r="L12" i="1" s="1"/>
  <c r="M12" i="1" s="1"/>
  <c r="K20" i="1"/>
  <c r="L20" i="1" s="1"/>
  <c r="M20" i="1" s="1"/>
  <c r="K21" i="1"/>
  <c r="L21" i="1" s="1"/>
  <c r="M21" i="1" s="1"/>
  <c r="F43" i="1"/>
  <c r="C102" i="1"/>
  <c r="C77" i="1"/>
  <c r="E44" i="1" s="1"/>
  <c r="Q21" i="1" l="1"/>
  <c r="O21" i="1"/>
  <c r="N21" i="1"/>
  <c r="P21" i="1"/>
  <c r="Q20" i="1"/>
  <c r="O20" i="1"/>
  <c r="N20" i="1"/>
  <c r="P20" i="1"/>
  <c r="N12" i="1"/>
  <c r="O12" i="1"/>
  <c r="K22" i="1"/>
  <c r="L22" i="1" s="1"/>
  <c r="K13" i="1"/>
  <c r="L13" i="1" s="1"/>
  <c r="M13" i="1" s="1"/>
  <c r="K10" i="1"/>
  <c r="L10" i="1" s="1"/>
  <c r="M10" i="1" s="1"/>
  <c r="K11" i="1"/>
  <c r="L11" i="1" s="1"/>
  <c r="M11" i="1" s="1"/>
  <c r="K8" i="1"/>
  <c r="L8" i="1" s="1"/>
  <c r="M8" i="1" s="1"/>
  <c r="K9" i="1"/>
  <c r="L9" i="1" s="1"/>
  <c r="M9" i="1" s="1"/>
  <c r="K15" i="1"/>
  <c r="L15" i="1" s="1"/>
  <c r="M15" i="1" s="1"/>
  <c r="K14" i="1"/>
  <c r="L14" i="1" s="1"/>
  <c r="M14" i="1" s="1"/>
  <c r="E103" i="1"/>
  <c r="C107" i="1"/>
  <c r="F103" i="1"/>
  <c r="Q9" i="1" l="1"/>
  <c r="P9" i="1"/>
  <c r="Q13" i="1"/>
  <c r="P13" i="1"/>
  <c r="R13" i="1" s="1"/>
  <c r="Q8" i="1"/>
  <c r="P8" i="1"/>
  <c r="Q22" i="1"/>
  <c r="N22" i="1"/>
  <c r="P22" i="1"/>
  <c r="O22" i="1"/>
  <c r="R20" i="1"/>
  <c r="R21" i="1"/>
  <c r="O14" i="1"/>
  <c r="N14" i="1"/>
  <c r="Q14" i="1"/>
  <c r="P14" i="1"/>
  <c r="P11" i="1"/>
  <c r="Q11" i="1"/>
  <c r="O15" i="1"/>
  <c r="N15" i="1"/>
  <c r="P15" i="1"/>
  <c r="Q15" i="1"/>
  <c r="P10" i="1"/>
  <c r="Q10" i="1"/>
  <c r="R12" i="1"/>
  <c r="D108" i="1"/>
  <c r="D109" i="1" s="1"/>
  <c r="C108" i="1"/>
  <c r="E104" i="1"/>
  <c r="R10" i="1" l="1"/>
  <c r="R14" i="1"/>
  <c r="R15" i="1"/>
  <c r="R11" i="1"/>
  <c r="R22" i="1"/>
  <c r="R8" i="1"/>
  <c r="R9" i="1"/>
  <c r="C110" i="1"/>
  <c r="D43" i="1" s="1"/>
  <c r="K18" i="1" l="1"/>
  <c r="L18" i="1" s="1"/>
  <c r="M18" i="1" s="1"/>
  <c r="K19" i="1"/>
  <c r="L19" i="1" s="1"/>
  <c r="M19" i="1" s="1"/>
  <c r="K17" i="1"/>
  <c r="L17" i="1" s="1"/>
  <c r="M17" i="1" s="1"/>
  <c r="Q17" i="1" l="1"/>
  <c r="O17" i="1"/>
  <c r="N17" i="1"/>
  <c r="P17" i="1"/>
  <c r="M23" i="1"/>
  <c r="L23" i="1" s="1"/>
  <c r="O19" i="1"/>
  <c r="N19" i="1"/>
  <c r="P19" i="1"/>
  <c r="Q19" i="1"/>
  <c r="Q18" i="1"/>
  <c r="O18" i="1"/>
  <c r="P18" i="1"/>
  <c r="N18" i="1"/>
  <c r="R18" i="1" l="1"/>
  <c r="P23" i="1"/>
  <c r="R19" i="1"/>
  <c r="R17" i="1"/>
  <c r="N23" i="1"/>
  <c r="O23" i="1"/>
  <c r="Q23" i="1"/>
  <c r="R23" i="1" l="1"/>
</calcChain>
</file>

<file path=xl/sharedStrings.xml><?xml version="1.0" encoding="utf-8"?>
<sst xmlns="http://schemas.openxmlformats.org/spreadsheetml/2006/main" count="602" uniqueCount="163">
  <si>
    <t>Single Serve</t>
  </si>
  <si>
    <t>Family Size</t>
  </si>
  <si>
    <t>Flavor</t>
  </si>
  <si>
    <t>Brand A</t>
  </si>
  <si>
    <t>Brand B</t>
  </si>
  <si>
    <t>Totals</t>
  </si>
  <si>
    <t>Sale Shares</t>
  </si>
  <si>
    <t>Reveneu ($)</t>
  </si>
  <si>
    <t>Price ($)</t>
  </si>
  <si>
    <t>Total</t>
  </si>
  <si>
    <t>Demand Share</t>
  </si>
  <si>
    <t>Estimated demand</t>
  </si>
  <si>
    <t>Aggregate total</t>
  </si>
  <si>
    <t>Size Share</t>
  </si>
  <si>
    <t>Substitution rate</t>
  </si>
  <si>
    <t>Substitution demand</t>
  </si>
  <si>
    <t>From</t>
  </si>
  <si>
    <t>To</t>
  </si>
  <si>
    <t>Total Sales</t>
  </si>
  <si>
    <t>Step 1. Calculate Demand Share</t>
  </si>
  <si>
    <t>Step 2. Calculate Substitution Rates</t>
  </si>
  <si>
    <t>From Brand A to Brand B Family Size</t>
  </si>
  <si>
    <t>Total estimate</t>
  </si>
  <si>
    <t>Single Size</t>
  </si>
  <si>
    <t>Total estimate*</t>
  </si>
  <si>
    <t>*Based on single size</t>
  </si>
  <si>
    <t>From Brand B to Brand A Family Size</t>
  </si>
  <si>
    <t>From Brand A to Brand B Single Size</t>
  </si>
  <si>
    <t>From Brand B to Brand A Single Size</t>
  </si>
  <si>
    <t>*Based on family size</t>
  </si>
  <si>
    <t>Estimated Demand</t>
  </si>
  <si>
    <t>Step 3. Estimate Demand for all sizes</t>
  </si>
  <si>
    <t>Share of demand captured</t>
  </si>
  <si>
    <t>Direct</t>
  </si>
  <si>
    <t>Substitution</t>
  </si>
  <si>
    <t>Overall</t>
  </si>
  <si>
    <t>Demand Estimates</t>
  </si>
  <si>
    <t>Total demand</t>
  </si>
  <si>
    <t>Step 4. Find the best Assortment</t>
  </si>
  <si>
    <t>Step 4: Find the best assortment using greedy rule</t>
  </si>
  <si>
    <t>Brand</t>
  </si>
  <si>
    <t>A</t>
  </si>
  <si>
    <t>B</t>
  </si>
  <si>
    <t>Size</t>
  </si>
  <si>
    <t>Single</t>
  </si>
  <si>
    <t>Family</t>
  </si>
  <si>
    <t>Combinations</t>
  </si>
  <si>
    <t>Iteration 1</t>
  </si>
  <si>
    <t>Iteration 2</t>
  </si>
  <si>
    <t>Iteration 3</t>
  </si>
  <si>
    <t>Iteration 4</t>
  </si>
  <si>
    <t>Iteration 5</t>
  </si>
  <si>
    <t>Iteration 6</t>
  </si>
  <si>
    <t>Iteration 7</t>
  </si>
  <si>
    <t>Iteration 8</t>
  </si>
  <si>
    <t>Iteration 9</t>
  </si>
  <si>
    <t>Iteration 10</t>
  </si>
  <si>
    <t>Iteration 11</t>
  </si>
  <si>
    <t>demand estimate</t>
  </si>
  <si>
    <t>Iteration 12</t>
  </si>
  <si>
    <t>Iteration 13</t>
  </si>
  <si>
    <t>Iteration 14</t>
  </si>
  <si>
    <t>Iteration 15</t>
  </si>
  <si>
    <t>Iteration 16</t>
  </si>
  <si>
    <t>Iteration 17</t>
  </si>
  <si>
    <t>Iteration 18</t>
  </si>
  <si>
    <t>Iteration 19</t>
  </si>
  <si>
    <t>Iteration 20</t>
  </si>
  <si>
    <t>Iteration 21</t>
  </si>
  <si>
    <t>Iteration 22</t>
  </si>
  <si>
    <t>Iteration 23</t>
  </si>
  <si>
    <t>Iteration 24</t>
  </si>
  <si>
    <t>Iteration 25</t>
  </si>
  <si>
    <t>Iteration 26</t>
  </si>
  <si>
    <t>Iteration 27</t>
  </si>
  <si>
    <t>Iteration 28</t>
  </si>
  <si>
    <t>Iteration 29</t>
  </si>
  <si>
    <t>Iteration 30</t>
  </si>
  <si>
    <t>Iteration 31</t>
  </si>
  <si>
    <t>Iteration 32</t>
  </si>
  <si>
    <t>Iteration 33</t>
  </si>
  <si>
    <t>Iteration 34</t>
  </si>
  <si>
    <t>Iteration 35</t>
  </si>
  <si>
    <t>Iteration 36</t>
  </si>
  <si>
    <t>Iteration 37</t>
  </si>
  <si>
    <t>Iteration 38</t>
  </si>
  <si>
    <t>Iteration 39</t>
  </si>
  <si>
    <t>Product</t>
  </si>
  <si>
    <t>Anna</t>
  </si>
  <si>
    <t>Laurie</t>
  </si>
  <si>
    <t>Julie</t>
  </si>
  <si>
    <t>Kim</t>
  </si>
  <si>
    <t>Navy Turtleneck</t>
  </si>
  <si>
    <t>Red Cardigan</t>
  </si>
  <si>
    <t>Blue Vest</t>
  </si>
  <si>
    <t>Committee Average</t>
  </si>
  <si>
    <t>Committee Standard Deviation</t>
  </si>
  <si>
    <t>Actual Demand</t>
  </si>
  <si>
    <t>Forecast Error</t>
  </si>
  <si>
    <t>Cost ($)</t>
  </si>
  <si>
    <t>Normal Price ($)</t>
  </si>
  <si>
    <t>Markdown Price ($)</t>
  </si>
  <si>
    <t>Underbuy Cost ($ per unit)</t>
  </si>
  <si>
    <t>Overbuy Cost ($ per unit)</t>
  </si>
  <si>
    <t>Buy qty</t>
  </si>
  <si>
    <t>Sales</t>
  </si>
  <si>
    <t>Gross margin on sales</t>
  </si>
  <si>
    <t>Markdown units</t>
  </si>
  <si>
    <t>Net profit</t>
  </si>
  <si>
    <t>Lost sales</t>
  </si>
  <si>
    <t>Lost margin</t>
  </si>
  <si>
    <t>Loss on markdowns</t>
  </si>
  <si>
    <t>Markdown cost</t>
  </si>
  <si>
    <t>Probability Weighted total cost</t>
  </si>
  <si>
    <t>Probability</t>
  </si>
  <si>
    <t>Demand Scenarios</t>
  </si>
  <si>
    <t>Cummulative Probability</t>
  </si>
  <si>
    <t>a</t>
  </si>
  <si>
    <t>b</t>
  </si>
  <si>
    <t>Committee Forecast</t>
  </si>
  <si>
    <t>Prices</t>
  </si>
  <si>
    <t>Buy the Forecast</t>
  </si>
  <si>
    <t>Buy the Forecast + 10%</t>
  </si>
  <si>
    <t>Probabilistic risk adjusted hedge</t>
  </si>
  <si>
    <t>Risk adjusted using GAMMA distribution</t>
  </si>
  <si>
    <t>P</t>
  </si>
  <si>
    <t>Chance of Selling</t>
  </si>
  <si>
    <t>Marginal Profitability</t>
  </si>
  <si>
    <t>Expected Net Profit</t>
  </si>
  <si>
    <t>Week</t>
  </si>
  <si>
    <t>%total sales by week</t>
  </si>
  <si>
    <t>Average</t>
  </si>
  <si>
    <t>14-week</t>
  </si>
  <si>
    <t>Standard Deviation</t>
  </si>
  <si>
    <t>Demand</t>
  </si>
  <si>
    <t>26-week Cummulative Probability</t>
  </si>
  <si>
    <t>26-week</t>
  </si>
  <si>
    <t>26-week Probability</t>
  </si>
  <si>
    <t>14-week Cummulative Probability</t>
  </si>
  <si>
    <t>14-week Probability</t>
  </si>
  <si>
    <t>Net Profitability</t>
  </si>
  <si>
    <t>Initial Buy Quantity</t>
  </si>
  <si>
    <t>Sales in first 2 weeks</t>
  </si>
  <si>
    <t>Updated 26-week forecast</t>
  </si>
  <si>
    <t>Updated 14-week forecast</t>
  </si>
  <si>
    <t>Forecast lost sales for weeks 1-14</t>
  </si>
  <si>
    <t>Second Buy Quanity</t>
  </si>
  <si>
    <t>Actual demand weeks 1-14</t>
  </si>
  <si>
    <t>Actual demand weeks 15-26</t>
  </si>
  <si>
    <t>Initial Buy</t>
  </si>
  <si>
    <t>Lost sales in weeks 1-14</t>
  </si>
  <si>
    <t>Lost sales in weeks 15-26</t>
  </si>
  <si>
    <t>Second Buy</t>
  </si>
  <si>
    <t>Actual demand weeks 1-10</t>
  </si>
  <si>
    <t>Actual demand weeks 11-26</t>
  </si>
  <si>
    <t>Lost sales in weeks 1-10</t>
  </si>
  <si>
    <t>Lost sales in weeks 11-26</t>
  </si>
  <si>
    <t>Store</t>
  </si>
  <si>
    <t>Unit sales of 4 SKUs at 3 stores</t>
  </si>
  <si>
    <t>C</t>
  </si>
  <si>
    <t>D</t>
  </si>
  <si>
    <t>Sales Converted to Percentages</t>
  </si>
  <si>
    <t>Store Mix Difference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</si>
</sst>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71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/>
    <xf numFmtId="0" fontId="1" fillId="5" borderId="0" xfId="0" applyFont="1" applyFill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0" borderId="2" xfId="0" applyBorder="1"/>
    <xf numFmtId="10" fontId="0" fillId="5" borderId="0" xfId="0" applyNumberFormat="1" applyFill="1" applyBorder="1" applyAlignment="1">
      <alignment horizontal="center"/>
    </xf>
    <xf numFmtId="1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" fontId="0" fillId="0" borderId="2" xfId="0" applyNumberFormat="1" applyBorder="1" applyAlignment="1">
      <alignment horizontal="center"/>
    </xf>
    <xf numFmtId="10" fontId="1" fillId="6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9" fontId="0" fillId="0" borderId="0" xfId="0" applyNumberFormat="1" applyAlignment="1">
      <alignment horizontal="center"/>
    </xf>
    <xf numFmtId="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64" fontId="5" fillId="1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165" fontId="5" fillId="11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1" fillId="6" borderId="0" xfId="0" applyNumberFormat="1" applyFont="1" applyFill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171" fontId="5" fillId="11" borderId="4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32195975503059"/>
          <c:y val="6.9919072615923006E-2"/>
          <c:w val="0.71549759405074365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26-Week Probability Distribution</c:v>
          </c:tx>
          <c:spPr>
            <a:ln w="28575">
              <a:noFill/>
            </a:ln>
          </c:spPr>
          <c:dPt>
            <c:idx val="71"/>
            <c:marker>
              <c:symbol val="diamond"/>
              <c:size val="3"/>
            </c:marker>
            <c:bubble3D val="0"/>
          </c:dPt>
          <c:xVal>
            <c:numRef>
              <c:f>'2-Buying Strategy'!$F$17:$F$107</c:f>
              <c:numCache>
                <c:formatCode>General</c:formatCode>
                <c:ptCount val="9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</c:numCache>
            </c:numRef>
          </c:xVal>
          <c:yVal>
            <c:numRef>
              <c:f>'2-Buying Strategy'!$H$17:$H$107</c:f>
              <c:numCache>
                <c:formatCode>0.000000</c:formatCode>
                <c:ptCount val="91"/>
                <c:pt idx="0">
                  <c:v>2.2121097859767609E-35</c:v>
                </c:pt>
                <c:pt idx="1">
                  <c:v>8.8180937797114623E-34</c:v>
                </c:pt>
                <c:pt idx="2">
                  <c:v>2.9565560915902666E-32</c:v>
                </c:pt>
                <c:pt idx="3">
                  <c:v>8.4268848499227998E-31</c:v>
                </c:pt>
                <c:pt idx="4">
                  <c:v>2.0617180136168475E-29</c:v>
                </c:pt>
                <c:pt idx="5">
                  <c:v>4.368357136947361E-28</c:v>
                </c:pt>
                <c:pt idx="6">
                  <c:v>8.0807936688500818E-27</c:v>
                </c:pt>
                <c:pt idx="7">
                  <c:v>1.31482463413707E-25</c:v>
                </c:pt>
                <c:pt idx="8">
                  <c:v>1.894662969824071E-24</c:v>
                </c:pt>
                <c:pt idx="9">
                  <c:v>2.4332522874238287E-23</c:v>
                </c:pt>
                <c:pt idx="10">
                  <c:v>2.8013402907603144E-22</c:v>
                </c:pt>
                <c:pt idx="11">
                  <c:v>2.9067858107199828E-21</c:v>
                </c:pt>
                <c:pt idx="12">
                  <c:v>2.7321464244471912E-20</c:v>
                </c:pt>
                <c:pt idx="13">
                  <c:v>2.3370093053872538E-19</c:v>
                </c:pt>
                <c:pt idx="14">
                  <c:v>1.8271102040659473E-18</c:v>
                </c:pt>
                <c:pt idx="15">
                  <c:v>1.3109081260956689E-17</c:v>
                </c:pt>
                <c:pt idx="16">
                  <c:v>8.664082938844198E-17</c:v>
                </c:pt>
                <c:pt idx="17">
                  <c:v>5.2935814802178497E-16</c:v>
                </c:pt>
                <c:pt idx="18">
                  <c:v>2.9997854502296739E-15</c:v>
                </c:pt>
                <c:pt idx="19">
                  <c:v>1.5815845608575422E-14</c:v>
                </c:pt>
                <c:pt idx="20">
                  <c:v>7.7807703688321721E-14</c:v>
                </c:pt>
                <c:pt idx="21">
                  <c:v>3.5815566918555637E-13</c:v>
                </c:pt>
                <c:pt idx="22">
                  <c:v>1.5465423239553146E-12</c:v>
                </c:pt>
                <c:pt idx="23">
                  <c:v>6.2798624445668359E-12</c:v>
                </c:pt>
                <c:pt idx="24">
                  <c:v>2.40344990868912E-11</c:v>
                </c:pt>
                <c:pt idx="25">
                  <c:v>8.6888033213355967E-11</c:v>
                </c:pt>
                <c:pt idx="26">
                  <c:v>2.9731521404867286E-10</c:v>
                </c:pt>
                <c:pt idx="27">
                  <c:v>9.6483159672227693E-10</c:v>
                </c:pt>
                <c:pt idx="28">
                  <c:v>2.9748424733015968E-9</c:v>
                </c:pt>
                <c:pt idx="29">
                  <c:v>8.7300007654793192E-9</c:v>
                </c:pt>
                <c:pt idx="30">
                  <c:v>2.4424400399242686E-8</c:v>
                </c:pt>
                <c:pt idx="31">
                  <c:v>6.5249704741144356E-8</c:v>
                </c:pt>
                <c:pt idx="32">
                  <c:v>1.6669801948061504E-7</c:v>
                </c:pt>
                <c:pt idx="33">
                  <c:v>4.0785003797889424E-7</c:v>
                </c:pt>
                <c:pt idx="34">
                  <c:v>9.5693038025766825E-7</c:v>
                </c:pt>
                <c:pt idx="35">
                  <c:v>2.1559268400604294E-6</c:v>
                </c:pt>
                <c:pt idx="36">
                  <c:v>4.6698160364704962E-6</c:v>
                </c:pt>
                <c:pt idx="37">
                  <c:v>9.7362463384016488E-6</c:v>
                </c:pt>
                <c:pt idx="38">
                  <c:v>1.9561424201749226E-5</c:v>
                </c:pt>
                <c:pt idx="39">
                  <c:v>3.7913695966997873E-5</c:v>
                </c:pt>
                <c:pt idx="40">
                  <c:v>7.0962324913960729E-5</c:v>
                </c:pt>
                <c:pt idx="41">
                  <c:v>1.2838840793977154E-4</c:v>
                </c:pt>
                <c:pt idx="42">
                  <c:v>2.2475129841824918E-4</c:v>
                </c:pt>
                <c:pt idx="43">
                  <c:v>3.8102381455111143E-4</c:v>
                </c:pt>
                <c:pt idx="44">
                  <c:v>6.2611558873211938E-4</c:v>
                </c:pt>
                <c:pt idx="45">
                  <c:v>9.9809781834437131E-4</c:v>
                </c:pt>
                <c:pt idx="46">
                  <c:v>1.5447462321242131E-3</c:v>
                </c:pt>
                <c:pt idx="47">
                  <c:v>2.3229624517901869E-3</c:v>
                </c:pt>
                <c:pt idx="48">
                  <c:v>3.3966500968643783E-3</c:v>
                </c:pt>
                <c:pt idx="49">
                  <c:v>4.8327379530789119E-3</c:v>
                </c:pt>
                <c:pt idx="50">
                  <c:v>6.6952690049492296E-3</c:v>
                </c:pt>
                <c:pt idx="51">
                  <c:v>9.0377967249937498E-3</c:v>
                </c:pt>
                <c:pt idx="52">
                  <c:v>1.1894705334231608E-2</c:v>
                </c:pt>
                <c:pt idx="53">
                  <c:v>1.527243011395586E-2</c:v>
                </c:pt>
                <c:pt idx="54">
                  <c:v>1.9141815240690991E-2</c:v>
                </c:pt>
                <c:pt idx="55">
                  <c:v>2.3432933086903168E-2</c:v>
                </c:pt>
                <c:pt idx="56">
                  <c:v>2.8033549102208337E-2</c:v>
                </c:pt>
                <c:pt idx="57">
                  <c:v>3.2792041371897923E-2</c:v>
                </c:pt>
                <c:pt idx="58">
                  <c:v>3.7525015312434219E-2</c:v>
                </c:pt>
                <c:pt idx="59">
                  <c:v>4.2029179545898888E-2</c:v>
                </c:pt>
                <c:pt idx="60">
                  <c:v>4.6096386633031353E-2</c:v>
                </c:pt>
                <c:pt idx="61">
                  <c:v>4.9530215126983364E-2</c:v>
                </c:pt>
                <c:pt idx="62">
                  <c:v>5.2162178619135559E-2</c:v>
                </c:pt>
                <c:pt idx="63">
                  <c:v>5.3865650099410939E-2</c:v>
                </c:pt>
                <c:pt idx="64">
                  <c:v>5.4565886600563489E-2</c:v>
                </c:pt>
                <c:pt idx="65">
                  <c:v>5.4245074715420082E-2</c:v>
                </c:pt>
                <c:pt idx="66">
                  <c:v>5.2941994815263509E-2</c:v>
                </c:pt>
                <c:pt idx="67">
                  <c:v>5.0746602750387032E-2</c:v>
                </c:pt>
                <c:pt idx="68">
                  <c:v>4.7790438630305181E-2</c:v>
                </c:pt>
                <c:pt idx="69">
                  <c:v>4.4234204736446979E-2</c:v>
                </c:pt>
                <c:pt idx="70">
                  <c:v>4.0254060132630755E-2</c:v>
                </c:pt>
                <c:pt idx="71">
                  <c:v>3.6028153467662402E-2</c:v>
                </c:pt>
                <c:pt idx="72">
                  <c:v>3.17246920827466E-2</c:v>
                </c:pt>
                <c:pt idx="73">
                  <c:v>2.7492486143482243E-2</c:v>
                </c:pt>
                <c:pt idx="74">
                  <c:v>2.3454484294636369E-2</c:v>
                </c:pt>
                <c:pt idx="75">
                  <c:v>1.9704402629403671E-2</c:v>
                </c:pt>
                <c:pt idx="76">
                  <c:v>1.6306197661532813E-2</c:v>
                </c:pt>
                <c:pt idx="77">
                  <c:v>1.3295881800568439E-2</c:v>
                </c:pt>
                <c:pt idx="78">
                  <c:v>1.0685039689823721E-2</c:v>
                </c:pt>
                <c:pt idx="79">
                  <c:v>8.4653694529756279E-3</c:v>
                </c:pt>
                <c:pt idx="80">
                  <c:v>6.6136243574205708E-3</c:v>
                </c:pt>
                <c:pt idx="81">
                  <c:v>5.0964402859452751E-3</c:v>
                </c:pt>
                <c:pt idx="82">
                  <c:v>3.8746741342840603E-3</c:v>
                </c:pt>
                <c:pt idx="83">
                  <c:v>2.9070226788715128E-3</c:v>
                </c:pt>
                <c:pt idx="84">
                  <c:v>2.1528216920079619E-3</c:v>
                </c:pt>
                <c:pt idx="85">
                  <c:v>1.5740294758552545E-3</c:v>
                </c:pt>
                <c:pt idx="86">
                  <c:v>1.1364727052643948E-3</c:v>
                </c:pt>
                <c:pt idx="87">
                  <c:v>8.1047611358092794E-4</c:v>
                </c:pt>
                <c:pt idx="88">
                  <c:v>5.7101538662507963E-4</c:v>
                </c:pt>
                <c:pt idx="89">
                  <c:v>3.9753080753356909E-4</c:v>
                </c:pt>
                <c:pt idx="90">
                  <c:v>2.7352431117325413E-4</c:v>
                </c:pt>
              </c:numCache>
            </c:numRef>
          </c:yVal>
          <c:smooth val="0"/>
        </c:ser>
        <c:ser>
          <c:idx val="1"/>
          <c:order val="1"/>
          <c:tx>
            <c:v>14-Week Probability Distribution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'2-Buying Strategy'!$F$17:$F$107</c:f>
              <c:numCache>
                <c:formatCode>General</c:formatCode>
                <c:ptCount val="9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</c:numCache>
            </c:numRef>
          </c:xVal>
          <c:yVal>
            <c:numRef>
              <c:f>'2-Buying Strategy'!$J$17:$J$107</c:f>
              <c:numCache>
                <c:formatCode>0.000000</c:formatCode>
                <c:ptCount val="91"/>
                <c:pt idx="0">
                  <c:v>8.8698330836058891E-11</c:v>
                </c:pt>
                <c:pt idx="1">
                  <c:v>8.3440829714270009E-10</c:v>
                </c:pt>
                <c:pt idx="2">
                  <c:v>6.6021464569754641E-9</c:v>
                </c:pt>
                <c:pt idx="3">
                  <c:v>4.4408000725895169E-8</c:v>
                </c:pt>
                <c:pt idx="4">
                  <c:v>2.5640031710658367E-7</c:v>
                </c:pt>
                <c:pt idx="5">
                  <c:v>1.2820429067847222E-6</c:v>
                </c:pt>
                <c:pt idx="6">
                  <c:v>5.5967198907522289E-6</c:v>
                </c:pt>
                <c:pt idx="7">
                  <c:v>2.1490301898587769E-5</c:v>
                </c:pt>
                <c:pt idx="8">
                  <c:v>7.3080545765562041E-5</c:v>
                </c:pt>
                <c:pt idx="9">
                  <c:v>2.2148896093746078E-4</c:v>
                </c:pt>
                <c:pt idx="10">
                  <c:v>6.0176364080134325E-4</c:v>
                </c:pt>
                <c:pt idx="11">
                  <c:v>1.4735614051695509E-3</c:v>
                </c:pt>
                <c:pt idx="12">
                  <c:v>3.2685437922941683E-3</c:v>
                </c:pt>
                <c:pt idx="13">
                  <c:v>6.5979027420822499E-3</c:v>
                </c:pt>
                <c:pt idx="14">
                  <c:v>1.2173216372634925E-2</c:v>
                </c:pt>
                <c:pt idx="15">
                  <c:v>2.0611423394564444E-2</c:v>
                </c:pt>
                <c:pt idx="16">
                  <c:v>3.2147963055673433E-2</c:v>
                </c:pt>
                <c:pt idx="17">
                  <c:v>4.6352759334842834E-2</c:v>
                </c:pt>
                <c:pt idx="18">
                  <c:v>6.1988526786324154E-2</c:v>
                </c:pt>
                <c:pt idx="19">
                  <c:v>7.7127395877725546E-2</c:v>
                </c:pt>
                <c:pt idx="20">
                  <c:v>8.9543482372824793E-2</c:v>
                </c:pt>
                <c:pt idx="21">
                  <c:v>9.7269871558536877E-2</c:v>
                </c:pt>
                <c:pt idx="22">
                  <c:v>9.9120492860571618E-2</c:v>
                </c:pt>
                <c:pt idx="23">
                  <c:v>9.4983223548586015E-2</c:v>
                </c:pt>
                <c:pt idx="24">
                  <c:v>8.5788086198611835E-2</c:v>
                </c:pt>
                <c:pt idx="25">
                  <c:v>7.3189200241146862E-2</c:v>
                </c:pt>
                <c:pt idx="26">
                  <c:v>5.9101608218581833E-2</c:v>
                </c:pt>
                <c:pt idx="27">
                  <c:v>4.5261486534166465E-2</c:v>
                </c:pt>
                <c:pt idx="28">
                  <c:v>3.2933387190436619E-2</c:v>
                </c:pt>
                <c:pt idx="29">
                  <c:v>2.2807718228196459E-2</c:v>
                </c:pt>
                <c:pt idx="30">
                  <c:v>1.5058669394416682E-2</c:v>
                </c:pt>
                <c:pt idx="31">
                  <c:v>9.4937189137241536E-3</c:v>
                </c:pt>
                <c:pt idx="32">
                  <c:v>5.7237860122975126E-3</c:v>
                </c:pt>
                <c:pt idx="33">
                  <c:v>3.3048259079661948E-3</c:v>
                </c:pt>
                <c:pt idx="34">
                  <c:v>1.8298839701405562E-3</c:v>
                </c:pt>
                <c:pt idx="35">
                  <c:v>9.7290931153487157E-4</c:v>
                </c:pt>
                <c:pt idx="36">
                  <c:v>4.9731692940591142E-4</c:v>
                </c:pt>
                <c:pt idx="37">
                  <c:v>2.4469221674684077E-4</c:v>
                </c:pt>
                <c:pt idx="38">
                  <c:v>1.1601768719390884E-4</c:v>
                </c:pt>
                <c:pt idx="39">
                  <c:v>5.30658330255502E-5</c:v>
                </c:pt>
                <c:pt idx="40">
                  <c:v>2.3439148434564746E-5</c:v>
                </c:pt>
                <c:pt idx="41">
                  <c:v>1.0007715200318445E-5</c:v>
                </c:pt>
                <c:pt idx="42">
                  <c:v>4.1343426169944751E-6</c:v>
                </c:pt>
                <c:pt idx="43">
                  <c:v>1.6540609395509666E-6</c:v>
                </c:pt>
                <c:pt idx="44">
                  <c:v>6.4142965220240297E-7</c:v>
                </c:pt>
                <c:pt idx="45">
                  <c:v>2.4130301753104297E-7</c:v>
                </c:pt>
                <c:pt idx="46">
                  <c:v>8.8133683523387232E-8</c:v>
                </c:pt>
                <c:pt idx="47">
                  <c:v>3.1276784492451231E-8</c:v>
                </c:pt>
                <c:pt idx="48">
                  <c:v>1.0792594225943368E-8</c:v>
                </c:pt>
                <c:pt idx="49">
                  <c:v>3.6237932842711629E-9</c:v>
                </c:pt>
                <c:pt idx="50">
                  <c:v>1.1847680404830985E-9</c:v>
                </c:pt>
                <c:pt idx="51">
                  <c:v>3.7741833916611051E-10</c:v>
                </c:pt>
                <c:pt idx="52">
                  <c:v>1.1722203281384907E-10</c:v>
                </c:pt>
                <c:pt idx="53">
                  <c:v>3.5518845226920557E-11</c:v>
                </c:pt>
                <c:pt idx="54">
                  <c:v>1.0505795477516706E-11</c:v>
                </c:pt>
                <c:pt idx="55">
                  <c:v>3.0350622626426417E-12</c:v>
                </c:pt>
                <c:pt idx="56">
                  <c:v>8.5686847847732804E-13</c:v>
                </c:pt>
                <c:pt idx="57">
                  <c:v>2.3653731724606396E-13</c:v>
                </c:pt>
                <c:pt idx="58">
                  <c:v>6.3877398759575993E-14</c:v>
                </c:pt>
                <c:pt idx="59">
                  <c:v>1.688388506050786E-14</c:v>
                </c:pt>
                <c:pt idx="60">
                  <c:v>4.370020647668254E-15</c:v>
                </c:pt>
                <c:pt idx="61">
                  <c:v>1.1081076426333049E-15</c:v>
                </c:pt>
                <c:pt idx="62">
                  <c:v>2.7539914555148157E-16</c:v>
                </c:pt>
                <c:pt idx="63">
                  <c:v>6.7114120416364957E-17</c:v>
                </c:pt>
                <c:pt idx="64">
                  <c:v>1.6044210224331064E-17</c:v>
                </c:pt>
                <c:pt idx="65">
                  <c:v>3.7640256130520724E-18</c:v>
                </c:pt>
                <c:pt idx="66">
                  <c:v>8.6693730231492216E-19</c:v>
                </c:pt>
                <c:pt idx="67">
                  <c:v>1.9610537307060366E-19</c:v>
                </c:pt>
                <c:pt idx="68">
                  <c:v>4.358315508539488E-20</c:v>
                </c:pt>
                <c:pt idx="69">
                  <c:v>9.5198697042542045E-21</c:v>
                </c:pt>
                <c:pt idx="70">
                  <c:v>2.0444552184157708E-21</c:v>
                </c:pt>
                <c:pt idx="71">
                  <c:v>4.3182227970184713E-22</c:v>
                </c:pt>
                <c:pt idx="72">
                  <c:v>8.9733702587030378E-23</c:v>
                </c:pt>
                <c:pt idx="73">
                  <c:v>1.8351320403618089E-23</c:v>
                </c:pt>
                <c:pt idx="74">
                  <c:v>3.6946586657232812E-24</c:v>
                </c:pt>
                <c:pt idx="75">
                  <c:v>7.3249866450833427E-25</c:v>
                </c:pt>
                <c:pt idx="76">
                  <c:v>1.4305116440591455E-25</c:v>
                </c:pt>
                <c:pt idx="77">
                  <c:v>2.7526498520960258E-26</c:v>
                </c:pt>
                <c:pt idx="78">
                  <c:v>5.2204158022515254E-27</c:v>
                </c:pt>
                <c:pt idx="79">
                  <c:v>9.7604536450079249E-28</c:v>
                </c:pt>
                <c:pt idx="80">
                  <c:v>1.799528549743953E-28</c:v>
                </c:pt>
                <c:pt idx="81">
                  <c:v>3.2725123011005112E-29</c:v>
                </c:pt>
                <c:pt idx="82">
                  <c:v>5.8714404683021001E-30</c:v>
                </c:pt>
                <c:pt idx="83">
                  <c:v>1.0395683019985428E-30</c:v>
                </c:pt>
                <c:pt idx="84">
                  <c:v>1.8168028404286459E-31</c:v>
                </c:pt>
                <c:pt idx="85">
                  <c:v>3.1347847898278722E-32</c:v>
                </c:pt>
                <c:pt idx="86">
                  <c:v>5.341325077705863E-33</c:v>
                </c:pt>
                <c:pt idx="87">
                  <c:v>8.9892891667421807E-34</c:v>
                </c:pt>
                <c:pt idx="88">
                  <c:v>1.4946106506018191E-34</c:v>
                </c:pt>
                <c:pt idx="89">
                  <c:v>2.4555353084002037E-35</c:v>
                </c:pt>
                <c:pt idx="90">
                  <c:v>3.9871856348647815E-36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45216"/>
        <c:axId val="93943680"/>
      </c:scatterChart>
      <c:valAx>
        <c:axId val="93945216"/>
        <c:scaling>
          <c:orientation val="minMax"/>
          <c:max val="12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3943680"/>
        <c:crosses val="autoZero"/>
        <c:crossBetween val="midCat"/>
        <c:majorUnit val="10"/>
        <c:minorUnit val="5"/>
      </c:valAx>
      <c:valAx>
        <c:axId val="93943680"/>
        <c:scaling>
          <c:orientation val="minMax"/>
          <c:max val="0.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</c:title>
        <c:numFmt formatCode="0.000000" sourceLinked="1"/>
        <c:majorTickMark val="none"/>
        <c:minorTickMark val="none"/>
        <c:tickLblPos val="nextTo"/>
        <c:crossAx val="93945216"/>
        <c:crosses val="autoZero"/>
        <c:crossBetween val="midCat"/>
        <c:majorUnit val="1.0000000000000002E-2"/>
        <c:minorUnit val="1.0000000000000002E-2"/>
      </c:valAx>
    </c:plotArea>
    <c:legend>
      <c:legendPos val="r"/>
      <c:layout>
        <c:manualLayout>
          <c:xMode val="edge"/>
          <c:yMode val="edge"/>
          <c:x val="0.46161111111111114"/>
          <c:y val="4.0898950131233597E-2"/>
          <c:w val="0.46894444444444444"/>
          <c:h val="0.279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44</xdr:row>
      <xdr:rowOff>119062</xdr:rowOff>
    </xdr:from>
    <xdr:to>
      <xdr:col>4</xdr:col>
      <xdr:colOff>552450</xdr:colOff>
      <xdr:row>64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X136"/>
  <sheetViews>
    <sheetView topLeftCell="J1" workbookViewId="0">
      <selection activeCell="Y23" sqref="Y23"/>
    </sheetView>
  </sheetViews>
  <sheetFormatPr defaultRowHeight="15" x14ac:dyDescent="0.25"/>
  <cols>
    <col min="2" max="2" width="32.85546875" bestFit="1" customWidth="1"/>
    <col min="3" max="3" width="9.85546875" bestFit="1" customWidth="1"/>
    <col min="4" max="4" width="11" bestFit="1" customWidth="1"/>
    <col min="7" max="7" width="11.7109375" bestFit="1" customWidth="1"/>
    <col min="8" max="8" width="19.85546875" bestFit="1" customWidth="1"/>
    <col min="9" max="9" width="12.140625" bestFit="1" customWidth="1"/>
    <col min="10" max="10" width="14.28515625" bestFit="1" customWidth="1"/>
    <col min="11" max="11" width="11.85546875" bestFit="1" customWidth="1"/>
    <col min="12" max="12" width="12" bestFit="1" customWidth="1"/>
    <col min="13" max="13" width="13.28515625" bestFit="1" customWidth="1"/>
    <col min="14" max="17" width="10.140625" bestFit="1" customWidth="1"/>
    <col min="18" max="18" width="16.7109375" bestFit="1" customWidth="1"/>
    <col min="19" max="20" width="10.140625" bestFit="1" customWidth="1"/>
    <col min="21" max="23" width="11.140625" bestFit="1" customWidth="1"/>
    <col min="24" max="24" width="11.7109375" bestFit="1" customWidth="1"/>
    <col min="25" max="50" width="11.140625" bestFit="1" customWidth="1"/>
  </cols>
  <sheetData>
    <row r="2" spans="2:24" x14ac:dyDescent="0.25">
      <c r="I2" s="19" t="s">
        <v>31</v>
      </c>
      <c r="T2" s="19" t="s">
        <v>38</v>
      </c>
    </row>
    <row r="3" spans="2:24" x14ac:dyDescent="0.25">
      <c r="B3" s="3"/>
      <c r="C3" s="63" t="s">
        <v>23</v>
      </c>
      <c r="D3" s="63"/>
      <c r="E3" s="63" t="s">
        <v>1</v>
      </c>
      <c r="F3" s="63"/>
      <c r="N3" s="63" t="s">
        <v>36</v>
      </c>
      <c r="O3" s="63"/>
      <c r="P3" s="63"/>
      <c r="Q3" s="63"/>
    </row>
    <row r="4" spans="2:24" x14ac:dyDescent="0.25">
      <c r="B4" s="22" t="s">
        <v>8</v>
      </c>
      <c r="C4" s="64">
        <v>1.29</v>
      </c>
      <c r="D4" s="64"/>
      <c r="E4" s="64">
        <v>3.34</v>
      </c>
      <c r="F4" s="64"/>
      <c r="G4" s="23"/>
      <c r="J4" s="63" t="s">
        <v>32</v>
      </c>
      <c r="K4" s="63"/>
      <c r="L4" s="63"/>
      <c r="N4" s="63" t="str">
        <f>C3</f>
        <v>Single Size</v>
      </c>
      <c r="O4" s="63"/>
      <c r="P4" s="63" t="str">
        <f>E3</f>
        <v>Family Size</v>
      </c>
      <c r="Q4" s="63"/>
      <c r="R4" s="21" t="s">
        <v>9</v>
      </c>
      <c r="T4" s="63" t="str">
        <f>N4</f>
        <v>Single Size</v>
      </c>
      <c r="U4" s="63"/>
      <c r="V4" s="63" t="str">
        <f>P4</f>
        <v>Family Size</v>
      </c>
      <c r="W4" s="63"/>
      <c r="X4" s="2"/>
    </row>
    <row r="5" spans="2:24" x14ac:dyDescent="0.25">
      <c r="B5" s="22" t="s">
        <v>2</v>
      </c>
      <c r="C5" s="22" t="s">
        <v>3</v>
      </c>
      <c r="D5" s="22" t="s">
        <v>4</v>
      </c>
      <c r="E5" s="22" t="s">
        <v>3</v>
      </c>
      <c r="F5" s="22" t="s">
        <v>4</v>
      </c>
      <c r="G5" s="22" t="s">
        <v>7</v>
      </c>
      <c r="I5" s="22" t="s">
        <v>9</v>
      </c>
      <c r="J5" s="22" t="s">
        <v>33</v>
      </c>
      <c r="K5" s="22" t="s">
        <v>34</v>
      </c>
      <c r="L5" s="22" t="s">
        <v>35</v>
      </c>
      <c r="M5" s="22" t="s">
        <v>37</v>
      </c>
      <c r="N5" s="22" t="str">
        <f>E5</f>
        <v>Brand A</v>
      </c>
      <c r="O5" s="22" t="str">
        <f>F5</f>
        <v>Brand B</v>
      </c>
      <c r="P5" s="22" t="str">
        <f>N5</f>
        <v>Brand A</v>
      </c>
      <c r="Q5" s="22" t="str">
        <f>O5</f>
        <v>Brand B</v>
      </c>
      <c r="R5" s="22" t="s">
        <v>58</v>
      </c>
      <c r="T5" s="22" t="s">
        <v>3</v>
      </c>
      <c r="U5" s="22" t="s">
        <v>4</v>
      </c>
      <c r="V5" s="22" t="s">
        <v>3</v>
      </c>
      <c r="W5" s="22" t="s">
        <v>4</v>
      </c>
      <c r="X5" s="22" t="s">
        <v>7</v>
      </c>
    </row>
    <row r="6" spans="2:24" x14ac:dyDescent="0.25">
      <c r="B6" s="4">
        <v>1</v>
      </c>
      <c r="C6" s="4">
        <v>7246</v>
      </c>
      <c r="D6" s="4">
        <v>3100</v>
      </c>
      <c r="E6" s="4">
        <v>472</v>
      </c>
      <c r="F6" s="4">
        <v>456</v>
      </c>
      <c r="G6" s="4">
        <v>16445.86</v>
      </c>
      <c r="I6" s="2">
        <f t="shared" ref="I6:I22" si="0">SUM(C6:F6)</f>
        <v>11274</v>
      </c>
      <c r="J6" s="11">
        <f>IF(C6&gt;0,$C$35,0)+IF(D6&gt;0,$D$35,0)+IF(E6&gt;0,$E$35,0)+IF(F6&gt;0,$F$35,0)</f>
        <v>1</v>
      </c>
      <c r="K6" s="11">
        <f t="shared" ref="K6:K7" si="1">IF(AND(C6&gt;0,D6&lt;1),$C$44*$D$35,0)+IF(AND(C6&lt;1,D6&gt;0),$D$43*$C$35,0)+IF(AND(E6&lt;1,F6&gt;0),$F$43*$E$35,0)+IF(AND(F6&lt;1,E6&gt;0),$E$44*$F$35,0)</f>
        <v>0</v>
      </c>
      <c r="L6" s="40">
        <f>J6+K6</f>
        <v>1</v>
      </c>
      <c r="M6" s="8">
        <f>I6/L6</f>
        <v>11274</v>
      </c>
      <c r="N6" s="2">
        <f>C6</f>
        <v>7246</v>
      </c>
      <c r="O6" s="2">
        <f t="shared" ref="O6:Q6" si="2">D6</f>
        <v>3100</v>
      </c>
      <c r="P6" s="2">
        <f t="shared" si="2"/>
        <v>472</v>
      </c>
      <c r="Q6" s="2">
        <f t="shared" si="2"/>
        <v>456</v>
      </c>
      <c r="R6" s="8">
        <f>SUM(N6:Q6)</f>
        <v>11274</v>
      </c>
      <c r="T6" s="13">
        <f t="shared" ref="T6:W7" si="3">N6</f>
        <v>7246</v>
      </c>
      <c r="U6" s="13">
        <f t="shared" si="3"/>
        <v>3100</v>
      </c>
      <c r="V6" s="13">
        <f t="shared" si="3"/>
        <v>472</v>
      </c>
      <c r="W6" s="13">
        <f t="shared" si="3"/>
        <v>456</v>
      </c>
      <c r="X6" s="13">
        <f>T6*$C$4+U6*$C$4+V6*$E$4+W6*$E$4</f>
        <v>16445.86</v>
      </c>
    </row>
    <row r="7" spans="2:24" x14ac:dyDescent="0.25">
      <c r="B7" s="4">
        <v>2</v>
      </c>
      <c r="C7" s="4">
        <v>3182</v>
      </c>
      <c r="D7" s="4">
        <v>1487</v>
      </c>
      <c r="E7" s="4">
        <v>551</v>
      </c>
      <c r="F7" s="4">
        <v>385</v>
      </c>
      <c r="G7" s="4">
        <v>9149.25</v>
      </c>
      <c r="I7" s="2">
        <f t="shared" si="0"/>
        <v>5605</v>
      </c>
      <c r="J7" s="11">
        <f t="shared" ref="J7:J21" si="4">IF(C7&gt;0,$C$35,0)+IF(D7&gt;0,$D$35,0)+IF(E7&gt;0,$E$35,0)+IF(F7&gt;0,$F$35,0)</f>
        <v>1</v>
      </c>
      <c r="K7" s="11">
        <f t="shared" si="1"/>
        <v>0</v>
      </c>
      <c r="L7" s="40">
        <f t="shared" ref="L7:L22" si="5">J7+K7</f>
        <v>1</v>
      </c>
      <c r="M7" s="8">
        <f t="shared" ref="M7:M21" si="6">I7/L7</f>
        <v>5605</v>
      </c>
      <c r="N7" s="2">
        <f t="shared" ref="N7:N13" si="7">C7</f>
        <v>3182</v>
      </c>
      <c r="O7" s="2">
        <f t="shared" ref="O7:O13" si="8">D7</f>
        <v>1487</v>
      </c>
      <c r="P7" s="2">
        <f t="shared" ref="P7:P12" si="9">E7</f>
        <v>551</v>
      </c>
      <c r="Q7" s="2">
        <f t="shared" ref="Q7:Q12" si="10">F7</f>
        <v>385</v>
      </c>
      <c r="R7" s="8">
        <f t="shared" ref="R7:R22" si="11">SUM(N7:Q7)</f>
        <v>5605</v>
      </c>
      <c r="T7" s="13">
        <f t="shared" si="3"/>
        <v>3182</v>
      </c>
      <c r="U7" s="13">
        <f t="shared" si="3"/>
        <v>1487</v>
      </c>
      <c r="V7" s="13">
        <f t="shared" si="3"/>
        <v>551</v>
      </c>
      <c r="W7" s="13">
        <f t="shared" si="3"/>
        <v>385</v>
      </c>
      <c r="X7" s="13">
        <f t="shared" ref="X7:X22" si="12">T7*$C$4+U7*$C$4+V7*$E$4+W7*$E$4</f>
        <v>9149.25</v>
      </c>
    </row>
    <row r="8" spans="2:24" x14ac:dyDescent="0.25">
      <c r="B8" s="4">
        <v>3</v>
      </c>
      <c r="C8" s="4">
        <v>1398</v>
      </c>
      <c r="D8" s="4">
        <v>1355</v>
      </c>
      <c r="E8" s="4"/>
      <c r="F8" s="4">
        <v>331</v>
      </c>
      <c r="G8" s="4">
        <v>4656.91</v>
      </c>
      <c r="I8" s="2">
        <f t="shared" si="0"/>
        <v>3084</v>
      </c>
      <c r="J8" s="11">
        <f t="shared" si="4"/>
        <v>0.93939214408436522</v>
      </c>
      <c r="K8" s="11">
        <f>IF(AND(C8&gt;0,D8&lt;1),$C$44*$D$35,0)+IF(AND(C8&lt;1,D8&gt;0),$D$43*$C$35,0)+IF(AND(E8&lt;1,F8&gt;0),$F$43*$E$35,0)+IF(AND(F8&lt;1,E8&gt;0),$E$44*$F$35,0)</f>
        <v>5.1886135091522227E-2</v>
      </c>
      <c r="L8" s="40">
        <f t="shared" si="5"/>
        <v>0.9912782791758874</v>
      </c>
      <c r="M8" s="8">
        <f t="shared" si="6"/>
        <v>3111.1344460850337</v>
      </c>
      <c r="N8" s="2">
        <f t="shared" si="7"/>
        <v>1398</v>
      </c>
      <c r="O8" s="2">
        <f t="shared" si="8"/>
        <v>1355</v>
      </c>
      <c r="P8" s="8">
        <f>M8*$E$35</f>
        <v>188.55918824248994</v>
      </c>
      <c r="Q8" s="8">
        <f>M8*$F$35</f>
        <v>155.0129787995445</v>
      </c>
      <c r="R8" s="8">
        <f t="shared" si="11"/>
        <v>3096.5721670420344</v>
      </c>
      <c r="T8" s="13">
        <f>N8</f>
        <v>1398</v>
      </c>
      <c r="U8" s="13">
        <f>O8</f>
        <v>1355</v>
      </c>
      <c r="V8" s="13"/>
      <c r="W8" s="13"/>
      <c r="X8" s="13">
        <f t="shared" si="12"/>
        <v>3551.37</v>
      </c>
    </row>
    <row r="9" spans="2:24" x14ac:dyDescent="0.25">
      <c r="B9" s="4">
        <v>4</v>
      </c>
      <c r="C9" s="4">
        <v>353</v>
      </c>
      <c r="D9" s="4">
        <v>570</v>
      </c>
      <c r="E9" s="4"/>
      <c r="F9" s="4">
        <v>335</v>
      </c>
      <c r="G9" s="4">
        <v>2309.5700000000002</v>
      </c>
      <c r="I9" s="2">
        <f t="shared" si="0"/>
        <v>1258</v>
      </c>
      <c r="J9" s="11">
        <f t="shared" si="4"/>
        <v>0.93939214408436522</v>
      </c>
      <c r="K9" s="11">
        <f t="shared" ref="K9:K22" si="13">IF(AND(C9&gt;0,D9&lt;1),$C$44*$D$35,0)+IF(AND(C9&lt;1,D9&gt;0),$D$43*$C$35,0)+IF(AND(E9&lt;1,F9&gt;0),$F$43*$E$35,0)+IF(AND(F9&lt;1,E9&gt;0),$E$44*$F$35,0)</f>
        <v>5.1886135091522227E-2</v>
      </c>
      <c r="L9" s="40">
        <f t="shared" si="5"/>
        <v>0.9912782791758874</v>
      </c>
      <c r="M9" s="8">
        <f t="shared" si="6"/>
        <v>1269.0684608219756</v>
      </c>
      <c r="N9" s="2">
        <f t="shared" si="7"/>
        <v>353</v>
      </c>
      <c r="O9" s="2">
        <f t="shared" si="8"/>
        <v>570</v>
      </c>
      <c r="P9" s="8">
        <f t="shared" ref="P9:P11" si="14">M9*$E$35</f>
        <v>76.915518420574699</v>
      </c>
      <c r="Q9" s="8">
        <f t="shared" ref="Q9:Q11" si="15">M9*$F$35</f>
        <v>63.231623647803822</v>
      </c>
      <c r="R9" s="8">
        <f t="shared" si="11"/>
        <v>1063.1471420683786</v>
      </c>
      <c r="T9" s="13"/>
      <c r="U9" s="13"/>
      <c r="V9" s="13"/>
      <c r="W9" s="13"/>
      <c r="X9" s="13">
        <f t="shared" si="12"/>
        <v>0</v>
      </c>
    </row>
    <row r="10" spans="2:24" x14ac:dyDescent="0.25">
      <c r="B10" s="4">
        <v>5</v>
      </c>
      <c r="C10" s="4">
        <v>3100</v>
      </c>
      <c r="D10" s="4">
        <v>1471</v>
      </c>
      <c r="E10" s="4"/>
      <c r="F10" s="4">
        <v>398</v>
      </c>
      <c r="G10" s="4">
        <v>7225.91</v>
      </c>
      <c r="I10" s="2">
        <f t="shared" si="0"/>
        <v>4969</v>
      </c>
      <c r="J10" s="11">
        <f t="shared" si="4"/>
        <v>0.93939214408436522</v>
      </c>
      <c r="K10" s="11">
        <f t="shared" si="13"/>
        <v>5.1886135091522227E-2</v>
      </c>
      <c r="L10" s="40">
        <f t="shared" si="5"/>
        <v>0.9912782791758874</v>
      </c>
      <c r="M10" s="8">
        <f t="shared" si="6"/>
        <v>5012.7195404009508</v>
      </c>
      <c r="N10" s="2">
        <f t="shared" si="7"/>
        <v>3100</v>
      </c>
      <c r="O10" s="2">
        <f t="shared" si="8"/>
        <v>1471</v>
      </c>
      <c r="P10" s="8">
        <f t="shared" si="14"/>
        <v>303.81018365010783</v>
      </c>
      <c r="Q10" s="8">
        <f t="shared" si="15"/>
        <v>249.75988704764481</v>
      </c>
      <c r="R10" s="8">
        <f t="shared" si="11"/>
        <v>5124.5700706977532</v>
      </c>
      <c r="T10" s="13">
        <f>N10</f>
        <v>3100</v>
      </c>
      <c r="U10" s="13">
        <f>O10</f>
        <v>1471</v>
      </c>
      <c r="V10" s="13"/>
      <c r="W10" s="13">
        <f>Q10</f>
        <v>249.75988704764481</v>
      </c>
      <c r="X10" s="13">
        <f t="shared" si="12"/>
        <v>6730.7880227391342</v>
      </c>
    </row>
    <row r="11" spans="2:24" x14ac:dyDescent="0.25">
      <c r="B11" s="4">
        <v>6</v>
      </c>
      <c r="C11" s="4">
        <v>1513</v>
      </c>
      <c r="D11" s="4">
        <v>1155</v>
      </c>
      <c r="E11" s="4"/>
      <c r="F11" s="4">
        <v>184</v>
      </c>
      <c r="G11" s="4">
        <v>4056.28</v>
      </c>
      <c r="I11" s="2">
        <f t="shared" si="0"/>
        <v>2852</v>
      </c>
      <c r="J11" s="11">
        <f t="shared" si="4"/>
        <v>0.93939214408436522</v>
      </c>
      <c r="K11" s="11">
        <f t="shared" si="13"/>
        <v>5.1886135091522227E-2</v>
      </c>
      <c r="L11" s="40">
        <f t="shared" si="5"/>
        <v>0.9912782791758874</v>
      </c>
      <c r="M11" s="8">
        <f t="shared" si="6"/>
        <v>2877.09320370769</v>
      </c>
      <c r="N11" s="2">
        <f t="shared" si="7"/>
        <v>1513</v>
      </c>
      <c r="O11" s="2">
        <f t="shared" si="8"/>
        <v>1155</v>
      </c>
      <c r="P11" s="8">
        <f t="shared" si="14"/>
        <v>174.37445034616775</v>
      </c>
      <c r="Q11" s="8">
        <f t="shared" si="15"/>
        <v>143.35182086131675</v>
      </c>
      <c r="R11" s="8">
        <f t="shared" si="11"/>
        <v>2985.7262712074844</v>
      </c>
      <c r="T11" s="13">
        <f>N11</f>
        <v>1513</v>
      </c>
      <c r="U11" s="13">
        <f>O11</f>
        <v>1155</v>
      </c>
      <c r="V11" s="13"/>
      <c r="W11" s="13"/>
      <c r="X11" s="13">
        <f t="shared" si="12"/>
        <v>3441.7200000000003</v>
      </c>
    </row>
    <row r="12" spans="2:24" x14ac:dyDescent="0.25">
      <c r="B12" s="4">
        <v>7</v>
      </c>
      <c r="C12" s="4">
        <v>2034</v>
      </c>
      <c r="D12" s="4"/>
      <c r="E12" s="4">
        <v>185</v>
      </c>
      <c r="F12" s="4">
        <v>139</v>
      </c>
      <c r="G12" s="4">
        <v>3706.02</v>
      </c>
      <c r="I12" s="2">
        <f t="shared" si="0"/>
        <v>2358</v>
      </c>
      <c r="J12" s="11">
        <f t="shared" si="4"/>
        <v>0.7282421944427987</v>
      </c>
      <c r="K12" s="11">
        <f t="shared" si="13"/>
        <v>7.5465239515241964E-2</v>
      </c>
      <c r="L12" s="40">
        <f t="shared" si="5"/>
        <v>0.80370743395804067</v>
      </c>
      <c r="M12" s="8">
        <f t="shared" si="6"/>
        <v>2933.9034334763969</v>
      </c>
      <c r="N12" s="8">
        <f>M12*C35</f>
        <v>1812.592274678113</v>
      </c>
      <c r="O12" s="8">
        <f>M12*D35</f>
        <v>797.31115879828394</v>
      </c>
      <c r="P12" s="2">
        <f t="shared" si="9"/>
        <v>185</v>
      </c>
      <c r="Q12" s="2">
        <f t="shared" si="10"/>
        <v>139</v>
      </c>
      <c r="R12" s="8">
        <f t="shared" si="11"/>
        <v>2933.9034334763969</v>
      </c>
      <c r="T12" s="13">
        <f>N12</f>
        <v>1812.592274678113</v>
      </c>
      <c r="U12" s="13"/>
      <c r="V12" s="13"/>
      <c r="W12" s="13"/>
      <c r="X12" s="13">
        <f t="shared" si="12"/>
        <v>2338.2440343347657</v>
      </c>
    </row>
    <row r="13" spans="2:24" x14ac:dyDescent="0.25">
      <c r="B13" s="4">
        <v>8</v>
      </c>
      <c r="C13" s="4">
        <v>2926</v>
      </c>
      <c r="D13" s="4">
        <v>563</v>
      </c>
      <c r="E13" s="4">
        <v>274</v>
      </c>
      <c r="F13" s="4"/>
      <c r="G13" s="4">
        <v>5415.97</v>
      </c>
      <c r="I13" s="2">
        <f t="shared" si="0"/>
        <v>3763</v>
      </c>
      <c r="J13" s="11">
        <f t="shared" si="4"/>
        <v>0.95017477338704903</v>
      </c>
      <c r="K13" s="11">
        <f t="shared" si="13"/>
        <v>9.2520854392426979E-3</v>
      </c>
      <c r="L13" s="40">
        <f t="shared" si="5"/>
        <v>0.95942685882629175</v>
      </c>
      <c r="M13" s="8">
        <f t="shared" si="6"/>
        <v>3922.1332667332663</v>
      </c>
      <c r="N13" s="2">
        <f t="shared" si="7"/>
        <v>2926</v>
      </c>
      <c r="O13" s="2">
        <f t="shared" si="8"/>
        <v>563</v>
      </c>
      <c r="P13" s="8">
        <f>M13*$E$35</f>
        <v>237.71208791208775</v>
      </c>
      <c r="Q13" s="8">
        <f>M13*$F$35</f>
        <v>195.42117882117864</v>
      </c>
      <c r="R13" s="8">
        <f t="shared" si="11"/>
        <v>3922.1332667332663</v>
      </c>
      <c r="T13" s="13">
        <f>N13</f>
        <v>2926</v>
      </c>
      <c r="U13" s="13"/>
      <c r="V13" s="13"/>
      <c r="W13" s="13">
        <f>Q13</f>
        <v>195.42117882117864</v>
      </c>
      <c r="X13" s="13">
        <f t="shared" si="12"/>
        <v>4427.2467372627361</v>
      </c>
    </row>
    <row r="14" spans="2:24" x14ac:dyDescent="0.25">
      <c r="B14" s="4">
        <v>9</v>
      </c>
      <c r="C14" s="4">
        <v>3009</v>
      </c>
      <c r="D14" s="4"/>
      <c r="E14" s="4">
        <v>325</v>
      </c>
      <c r="F14" s="4"/>
      <c r="G14" s="4">
        <v>4967.1099999999997</v>
      </c>
      <c r="I14" s="2">
        <f t="shared" si="0"/>
        <v>3334</v>
      </c>
      <c r="J14" s="11">
        <f t="shared" si="4"/>
        <v>0.67841696782984773</v>
      </c>
      <c r="K14" s="11">
        <f t="shared" si="13"/>
        <v>8.4717324954484668E-2</v>
      </c>
      <c r="L14" s="40">
        <f t="shared" si="5"/>
        <v>0.76313429278433242</v>
      </c>
      <c r="M14" s="8">
        <f t="shared" si="6"/>
        <v>4368.8247684896187</v>
      </c>
      <c r="N14" s="8">
        <f>M14*$C$35</f>
        <v>2699.0997503293884</v>
      </c>
      <c r="O14" s="8">
        <f>M14*$D$35</f>
        <v>1187.2622319486868</v>
      </c>
      <c r="P14" s="8">
        <f t="shared" ref="P14:P22" si="16">M14*$E$35</f>
        <v>264.78510208927526</v>
      </c>
      <c r="Q14" s="8">
        <f t="shared" ref="Q14:Q22" si="17">M14*$F$35</f>
        <v>217.67768412226829</v>
      </c>
      <c r="R14" s="8">
        <f t="shared" si="11"/>
        <v>4368.8247684896187</v>
      </c>
      <c r="T14" s="13">
        <f>N14</f>
        <v>2699.0997503293884</v>
      </c>
      <c r="U14" s="13">
        <f>O14</f>
        <v>1187.2622319486868</v>
      </c>
      <c r="V14" s="13"/>
      <c r="W14" s="13">
        <f>Q14</f>
        <v>217.67768412226829</v>
      </c>
      <c r="X14" s="13">
        <f t="shared" si="12"/>
        <v>5740.4504221070929</v>
      </c>
    </row>
    <row r="15" spans="2:24" x14ac:dyDescent="0.25">
      <c r="B15" s="4">
        <v>10</v>
      </c>
      <c r="C15" s="4">
        <v>4780</v>
      </c>
      <c r="D15" s="4"/>
      <c r="E15" s="4">
        <v>380</v>
      </c>
      <c r="F15" s="4"/>
      <c r="G15" s="4">
        <v>7435.4</v>
      </c>
      <c r="I15" s="2">
        <f t="shared" si="0"/>
        <v>5160</v>
      </c>
      <c r="J15" s="11">
        <f t="shared" si="4"/>
        <v>0.67841696782984773</v>
      </c>
      <c r="K15" s="11">
        <f t="shared" si="13"/>
        <v>8.4717324954484668E-2</v>
      </c>
      <c r="L15" s="40">
        <f t="shared" si="5"/>
        <v>0.76313429278433242</v>
      </c>
      <c r="M15" s="8">
        <f t="shared" si="6"/>
        <v>6761.5884239371426</v>
      </c>
      <c r="N15" s="8">
        <f t="shared" ref="N15:N22" si="18">M15*$C$35</f>
        <v>4177.3709393220288</v>
      </c>
      <c r="O15" s="8">
        <f t="shared" ref="O15:O22" si="19">M15*$D$35</f>
        <v>1837.5144321701332</v>
      </c>
      <c r="P15" s="8">
        <f t="shared" si="16"/>
        <v>409.80537695880639</v>
      </c>
      <c r="Q15" s="8">
        <f t="shared" si="17"/>
        <v>336.89767548617408</v>
      </c>
      <c r="R15" s="8">
        <f t="shared" si="11"/>
        <v>6761.5884239371426</v>
      </c>
      <c r="T15" s="13">
        <f>N15</f>
        <v>4177.3709393220288</v>
      </c>
      <c r="U15" s="13">
        <f>O15</f>
        <v>1837.5144321701332</v>
      </c>
      <c r="V15" s="13">
        <f>P15</f>
        <v>409.80537695880639</v>
      </c>
      <c r="W15" s="13">
        <f>Q15</f>
        <v>336.89767548617408</v>
      </c>
      <c r="X15" s="13">
        <f t="shared" si="12"/>
        <v>10253.190324391126</v>
      </c>
    </row>
    <row r="16" spans="2:24" x14ac:dyDescent="0.25">
      <c r="B16" s="4">
        <v>11</v>
      </c>
      <c r="C16" s="4">
        <v>2169</v>
      </c>
      <c r="D16" s="4">
        <v>967</v>
      </c>
      <c r="E16" s="4"/>
      <c r="F16" s="4"/>
      <c r="G16" s="4">
        <v>4045.44</v>
      </c>
      <c r="I16" s="2">
        <f t="shared" si="0"/>
        <v>3136</v>
      </c>
      <c r="J16" s="11">
        <f t="shared" si="4"/>
        <v>0.88956691747141425</v>
      </c>
      <c r="K16" s="11">
        <f t="shared" si="13"/>
        <v>0</v>
      </c>
      <c r="L16" s="40">
        <f t="shared" si="5"/>
        <v>0.88956691747141425</v>
      </c>
      <c r="M16" s="8">
        <f t="shared" si="6"/>
        <v>3525.3109557109556</v>
      </c>
      <c r="N16" s="8">
        <f t="shared" si="18"/>
        <v>2177.9692307692308</v>
      </c>
      <c r="O16" s="8">
        <f t="shared" si="19"/>
        <v>958.03076923076935</v>
      </c>
      <c r="P16" s="8">
        <f t="shared" si="16"/>
        <v>213.66153846153833</v>
      </c>
      <c r="Q16" s="8">
        <f t="shared" si="17"/>
        <v>175.64941724941713</v>
      </c>
      <c r="R16" s="8">
        <f t="shared" si="11"/>
        <v>3525.3109557109556</v>
      </c>
      <c r="T16" s="13">
        <f>N16</f>
        <v>2177.9692307692308</v>
      </c>
      <c r="U16" s="13">
        <f>O16</f>
        <v>958.03076923076935</v>
      </c>
      <c r="V16" s="13"/>
      <c r="W16" s="13"/>
      <c r="X16" s="13">
        <f t="shared" si="12"/>
        <v>4045.44</v>
      </c>
    </row>
    <row r="17" spans="2:50" x14ac:dyDescent="0.25">
      <c r="B17" s="4">
        <v>12</v>
      </c>
      <c r="C17" s="4"/>
      <c r="D17" s="4">
        <v>224</v>
      </c>
      <c r="E17" s="4"/>
      <c r="F17" s="4">
        <v>60</v>
      </c>
      <c r="G17" s="4">
        <v>489.36</v>
      </c>
      <c r="I17" s="2">
        <f t="shared" si="0"/>
        <v>284</v>
      </c>
      <c r="J17" s="11">
        <f t="shared" si="4"/>
        <v>0.32158303217015227</v>
      </c>
      <c r="K17" s="11">
        <f t="shared" si="13"/>
        <v>0.15985074656435422</v>
      </c>
      <c r="L17" s="40">
        <f t="shared" si="5"/>
        <v>0.48143377873450649</v>
      </c>
      <c r="M17" s="8">
        <f t="shared" si="6"/>
        <v>589.90459860652163</v>
      </c>
      <c r="N17" s="8">
        <f t="shared" si="18"/>
        <v>364.44843617920537</v>
      </c>
      <c r="O17" s="8">
        <f t="shared" si="19"/>
        <v>160.31117920540999</v>
      </c>
      <c r="P17" s="8">
        <f t="shared" si="16"/>
        <v>35.752852916314431</v>
      </c>
      <c r="Q17" s="8">
        <f t="shared" si="17"/>
        <v>29.39213030559182</v>
      </c>
      <c r="R17" s="8">
        <f t="shared" si="11"/>
        <v>589.90459860652163</v>
      </c>
      <c r="T17" s="13"/>
      <c r="U17" s="13"/>
      <c r="V17" s="13"/>
      <c r="W17" s="13"/>
      <c r="X17" s="13">
        <f t="shared" si="12"/>
        <v>0</v>
      </c>
    </row>
    <row r="18" spans="2:50" x14ac:dyDescent="0.25">
      <c r="B18" s="4">
        <v>13</v>
      </c>
      <c r="C18" s="4"/>
      <c r="D18" s="4">
        <v>1596</v>
      </c>
      <c r="E18" s="4"/>
      <c r="F18" s="4"/>
      <c r="G18" s="4">
        <v>2058.84</v>
      </c>
      <c r="I18" s="2">
        <f t="shared" si="0"/>
        <v>1596</v>
      </c>
      <c r="J18" s="11">
        <f t="shared" si="4"/>
        <v>0.2717578055572013</v>
      </c>
      <c r="K18" s="11">
        <f t="shared" si="13"/>
        <v>0.10796461147283198</v>
      </c>
      <c r="L18" s="40">
        <f t="shared" si="5"/>
        <v>0.37972241703003329</v>
      </c>
      <c r="M18" s="8">
        <f t="shared" si="6"/>
        <v>4203.0702650714666</v>
      </c>
      <c r="N18" s="8">
        <f t="shared" si="18"/>
        <v>2596.6951077768385</v>
      </c>
      <c r="O18" s="8">
        <f t="shared" si="19"/>
        <v>1142.2171518385462</v>
      </c>
      <c r="P18" s="8">
        <f t="shared" si="16"/>
        <v>254.73907702874033</v>
      </c>
      <c r="Q18" s="8">
        <f t="shared" si="17"/>
        <v>209.41892842734171</v>
      </c>
      <c r="R18" s="8">
        <f t="shared" si="11"/>
        <v>4203.0702650714666</v>
      </c>
      <c r="T18" s="13">
        <f>M18</f>
        <v>4203.0702650714666</v>
      </c>
      <c r="U18" s="13">
        <f>O18</f>
        <v>1142.2171518385462</v>
      </c>
      <c r="V18" s="13"/>
      <c r="W18" s="13">
        <f>Q18</f>
        <v>209.41892842734171</v>
      </c>
      <c r="X18" s="13">
        <f t="shared" si="12"/>
        <v>7594.8799887612377</v>
      </c>
    </row>
    <row r="19" spans="2:50" x14ac:dyDescent="0.25">
      <c r="B19" s="4">
        <v>14</v>
      </c>
      <c r="C19" s="4"/>
      <c r="D19" s="4">
        <v>2162</v>
      </c>
      <c r="E19" s="4"/>
      <c r="F19" s="4"/>
      <c r="G19" s="4">
        <v>2788.98</v>
      </c>
      <c r="I19" s="2">
        <f t="shared" si="0"/>
        <v>2162</v>
      </c>
      <c r="J19" s="11">
        <f t="shared" si="4"/>
        <v>0.2717578055572013</v>
      </c>
      <c r="K19" s="11">
        <f t="shared" si="13"/>
        <v>0.10796461147283198</v>
      </c>
      <c r="L19" s="40">
        <f t="shared" si="5"/>
        <v>0.37972241703003329</v>
      </c>
      <c r="M19" s="8">
        <f t="shared" si="6"/>
        <v>5693.6327776218741</v>
      </c>
      <c r="N19" s="8">
        <f t="shared" si="18"/>
        <v>3517.5782099082235</v>
      </c>
      <c r="O19" s="8">
        <f t="shared" si="19"/>
        <v>1547.2891492950732</v>
      </c>
      <c r="P19" s="8">
        <f t="shared" si="16"/>
        <v>345.07887502264197</v>
      </c>
      <c r="Q19" s="8">
        <f t="shared" si="17"/>
        <v>283.68654339593536</v>
      </c>
      <c r="R19" s="8">
        <f t="shared" si="11"/>
        <v>5693.6327776218741</v>
      </c>
      <c r="T19" s="13">
        <f>N19</f>
        <v>3517.5782099082235</v>
      </c>
      <c r="U19" s="13">
        <f>O19</f>
        <v>1547.2891492950732</v>
      </c>
      <c r="V19" s="13"/>
      <c r="W19" s="13">
        <f>Q19</f>
        <v>283.68654339593536</v>
      </c>
      <c r="X19" s="13">
        <f t="shared" si="12"/>
        <v>7481.1919483146767</v>
      </c>
    </row>
    <row r="20" spans="2:50" x14ac:dyDescent="0.25">
      <c r="B20" s="4">
        <v>15</v>
      </c>
      <c r="C20" s="4">
        <v>4049</v>
      </c>
      <c r="D20" s="4"/>
      <c r="E20" s="4"/>
      <c r="F20" s="4"/>
      <c r="G20" s="4">
        <v>5223.21</v>
      </c>
      <c r="I20" s="2">
        <f t="shared" si="0"/>
        <v>4049</v>
      </c>
      <c r="J20" s="11">
        <f t="shared" si="4"/>
        <v>0.61780911191421295</v>
      </c>
      <c r="K20" s="11">
        <f t="shared" si="13"/>
        <v>7.5465239515241964E-2</v>
      </c>
      <c r="L20" s="40">
        <f t="shared" si="5"/>
        <v>0.69327435142945493</v>
      </c>
      <c r="M20" s="8">
        <f t="shared" si="6"/>
        <v>5840.4006893539481</v>
      </c>
      <c r="N20" s="8">
        <f t="shared" si="18"/>
        <v>3608.2527631129196</v>
      </c>
      <c r="O20" s="8">
        <f t="shared" si="19"/>
        <v>1587.1744749135946</v>
      </c>
      <c r="P20" s="8">
        <f t="shared" si="16"/>
        <v>353.97416346993811</v>
      </c>
      <c r="Q20" s="8">
        <f t="shared" si="17"/>
        <v>290.99928785749552</v>
      </c>
      <c r="R20" s="8">
        <f t="shared" si="11"/>
        <v>5840.4006893539481</v>
      </c>
      <c r="T20" s="13">
        <f>N20</f>
        <v>3608.2527631129196</v>
      </c>
      <c r="U20" s="13">
        <f>O20</f>
        <v>1587.1744749135946</v>
      </c>
      <c r="V20" s="13"/>
      <c r="W20" s="13">
        <f>Q20</f>
        <v>290.99928785749552</v>
      </c>
      <c r="X20" s="13">
        <f t="shared" si="12"/>
        <v>7674.0387584982391</v>
      </c>
    </row>
    <row r="21" spans="2:50" x14ac:dyDescent="0.25">
      <c r="B21" s="4">
        <v>16</v>
      </c>
      <c r="C21" s="4">
        <v>1827</v>
      </c>
      <c r="D21" s="4"/>
      <c r="E21" s="4"/>
      <c r="F21" s="4"/>
      <c r="G21" s="4">
        <v>2356.83</v>
      </c>
      <c r="I21" s="2">
        <f t="shared" si="0"/>
        <v>1827</v>
      </c>
      <c r="J21" s="11">
        <f t="shared" si="4"/>
        <v>0.61780911191421295</v>
      </c>
      <c r="K21" s="11">
        <f t="shared" si="13"/>
        <v>7.5465239515241964E-2</v>
      </c>
      <c r="L21" s="40">
        <f t="shared" si="5"/>
        <v>0.69327435142945493</v>
      </c>
      <c r="M21" s="8">
        <f t="shared" si="6"/>
        <v>2635.3203406889761</v>
      </c>
      <c r="N21" s="8">
        <f t="shared" si="18"/>
        <v>1628.1249192905175</v>
      </c>
      <c r="O21" s="8">
        <f t="shared" si="19"/>
        <v>716.16887272589224</v>
      </c>
      <c r="P21" s="8">
        <f t="shared" si="16"/>
        <v>159.72111550001901</v>
      </c>
      <c r="Q21" s="8">
        <f t="shared" si="17"/>
        <v>131.3054331725474</v>
      </c>
      <c r="R21" s="8">
        <f t="shared" si="11"/>
        <v>2635.3203406889761</v>
      </c>
      <c r="T21" s="13">
        <f>N21</f>
        <v>1628.1249192905175</v>
      </c>
      <c r="U21" s="13"/>
      <c r="V21" s="13"/>
      <c r="W21" s="13"/>
      <c r="X21" s="13">
        <f t="shared" si="12"/>
        <v>2100.2811458847677</v>
      </c>
    </row>
    <row r="22" spans="2:50" x14ac:dyDescent="0.25">
      <c r="B22" s="6">
        <v>17</v>
      </c>
      <c r="C22" s="6"/>
      <c r="D22" s="6"/>
      <c r="E22" s="6">
        <v>100</v>
      </c>
      <c r="F22" s="6"/>
      <c r="G22" s="6">
        <v>334</v>
      </c>
      <c r="I22" s="2">
        <f t="shared" si="0"/>
        <v>100</v>
      </c>
      <c r="J22" s="11">
        <f>IF(C22&gt;0,$C$35,0)+IF(D22&gt;0,$D$35,0)+IF(E22&gt;0,$E$35,0)+IF(F22&gt;0,$F$35,0)</f>
        <v>6.0607855915634778E-2</v>
      </c>
      <c r="K22" s="11">
        <f t="shared" si="13"/>
        <v>9.2520854392426979E-3</v>
      </c>
      <c r="L22" s="40">
        <f t="shared" si="5"/>
        <v>6.9859941354877469E-2</v>
      </c>
      <c r="M22" s="8">
        <f>I22/L22</f>
        <v>1431.4354988077616</v>
      </c>
      <c r="N22" s="8">
        <f t="shared" si="18"/>
        <v>884.35389428090161</v>
      </c>
      <c r="O22" s="8">
        <f t="shared" si="19"/>
        <v>389.00376995267516</v>
      </c>
      <c r="P22" s="8">
        <f t="shared" si="16"/>
        <v>86.756236464265612</v>
      </c>
      <c r="Q22" s="8">
        <f t="shared" si="17"/>
        <v>71.321598109919222</v>
      </c>
      <c r="R22" s="8">
        <f t="shared" si="11"/>
        <v>1431.4354988077616</v>
      </c>
      <c r="T22" s="13">
        <f>N22</f>
        <v>884.35389428090161</v>
      </c>
      <c r="U22" s="13"/>
      <c r="V22" s="13"/>
      <c r="W22" s="13"/>
      <c r="X22" s="13">
        <f t="shared" si="12"/>
        <v>1140.8165236223631</v>
      </c>
    </row>
    <row r="23" spans="2:50" x14ac:dyDescent="0.25">
      <c r="B23" s="17" t="s">
        <v>5</v>
      </c>
      <c r="C23" s="14">
        <f>SUM(C6:C22)</f>
        <v>37586</v>
      </c>
      <c r="D23" s="14">
        <f t="shared" ref="D23:I23" si="20">SUM(D6:D22)</f>
        <v>14650</v>
      </c>
      <c r="E23" s="14">
        <f t="shared" si="20"/>
        <v>2287</v>
      </c>
      <c r="F23" s="14">
        <f t="shared" si="20"/>
        <v>2288</v>
      </c>
      <c r="G23" s="14">
        <f t="shared" si="20"/>
        <v>82664.94</v>
      </c>
      <c r="I23" s="36">
        <f t="shared" si="20"/>
        <v>56811</v>
      </c>
      <c r="J23" s="37"/>
      <c r="K23" s="37"/>
      <c r="L23" s="41">
        <f>I23/M23</f>
        <v>0.799540739616309</v>
      </c>
      <c r="M23" s="42">
        <f>SUM(M6:M22)</f>
        <v>71054.54066951359</v>
      </c>
      <c r="N23" s="42">
        <f t="shared" ref="N23:R23" si="21">SUM(N6:N22)</f>
        <v>43184.485525647367</v>
      </c>
      <c r="O23" s="42">
        <f t="shared" si="21"/>
        <v>20023.283190079066</v>
      </c>
      <c r="P23" s="42">
        <f t="shared" si="21"/>
        <v>4313.6457664829668</v>
      </c>
      <c r="Q23" s="42">
        <f t="shared" si="21"/>
        <v>3533.1261873041794</v>
      </c>
      <c r="R23" s="42">
        <f t="shared" si="21"/>
        <v>71054.54066951359</v>
      </c>
      <c r="T23" s="42">
        <f t="shared" ref="T23" si="22">SUM(T6:T22)</f>
        <v>44073.412246762789</v>
      </c>
      <c r="U23" s="42">
        <f t="shared" ref="U23" si="23">SUM(U6:U22)</f>
        <v>16827.488209396804</v>
      </c>
      <c r="V23" s="42">
        <f t="shared" ref="V23" si="24">SUM(V6:V22)</f>
        <v>1432.8053769588064</v>
      </c>
      <c r="W23" s="42">
        <f t="shared" ref="W23" si="25">SUM(W6:W22)</f>
        <v>2624.8611851580386</v>
      </c>
      <c r="X23" s="42">
        <f t="shared" ref="X23" si="26">SUM(X6:X22)</f>
        <v>92114.767905916131</v>
      </c>
    </row>
    <row r="24" spans="2:50" x14ac:dyDescent="0.25">
      <c r="B24" s="32" t="s">
        <v>18</v>
      </c>
      <c r="C24" s="35">
        <f>(C23+D23+E23+F23)</f>
        <v>56811</v>
      </c>
      <c r="D24" s="15"/>
      <c r="E24" s="15"/>
      <c r="F24" s="15"/>
      <c r="G24" s="14"/>
    </row>
    <row r="25" spans="2:50" x14ac:dyDescent="0.25">
      <c r="B25" s="17" t="s">
        <v>6</v>
      </c>
      <c r="C25" s="16">
        <f>100-($C$24-C23)/$C$24*100</f>
        <v>66.159722588935239</v>
      </c>
      <c r="D25" s="16">
        <f>100-($C$24-D23)/$C$24*100</f>
        <v>25.787259509602009</v>
      </c>
      <c r="E25" s="16">
        <f>100-($C$24-E23)/$C$24*100</f>
        <v>4.0256288394853073</v>
      </c>
      <c r="F25" s="16">
        <f>100-($C$24-F23)/$C$24*100</f>
        <v>4.0273890619774306</v>
      </c>
      <c r="G25" s="15"/>
    </row>
    <row r="28" spans="2:50" x14ac:dyDescent="0.25">
      <c r="B28" s="19" t="s">
        <v>19</v>
      </c>
      <c r="I28" s="19" t="s">
        <v>39</v>
      </c>
    </row>
    <row r="29" spans="2:50" x14ac:dyDescent="0.25">
      <c r="I29" s="63" t="s">
        <v>46</v>
      </c>
      <c r="J29" s="63"/>
      <c r="K29" s="63"/>
      <c r="L29" s="2"/>
    </row>
    <row r="30" spans="2:50" x14ac:dyDescent="0.25">
      <c r="C30" s="63" t="s">
        <v>23</v>
      </c>
      <c r="D30" s="63"/>
      <c r="E30" s="63" t="s">
        <v>1</v>
      </c>
      <c r="F30" s="63"/>
      <c r="I30" s="22" t="s">
        <v>2</v>
      </c>
      <c r="J30" s="22" t="s">
        <v>40</v>
      </c>
      <c r="K30" s="22" t="s">
        <v>43</v>
      </c>
      <c r="L30" s="43" t="s">
        <v>47</v>
      </c>
      <c r="M30" s="43" t="s">
        <v>48</v>
      </c>
      <c r="N30" s="43" t="s">
        <v>49</v>
      </c>
      <c r="O30" s="43" t="s">
        <v>50</v>
      </c>
      <c r="P30" s="43" t="s">
        <v>51</v>
      </c>
      <c r="Q30" s="43" t="s">
        <v>52</v>
      </c>
      <c r="R30" s="43" t="s">
        <v>53</v>
      </c>
      <c r="S30" s="43" t="s">
        <v>54</v>
      </c>
      <c r="T30" s="43" t="s">
        <v>55</v>
      </c>
      <c r="U30" s="43" t="s">
        <v>56</v>
      </c>
      <c r="V30" s="43" t="s">
        <v>57</v>
      </c>
      <c r="W30" s="43" t="s">
        <v>59</v>
      </c>
      <c r="X30" s="43" t="s">
        <v>60</v>
      </c>
      <c r="Y30" s="43" t="s">
        <v>61</v>
      </c>
      <c r="Z30" s="43" t="s">
        <v>62</v>
      </c>
      <c r="AA30" s="43" t="s">
        <v>63</v>
      </c>
      <c r="AB30" s="43" t="s">
        <v>64</v>
      </c>
      <c r="AC30" s="43" t="s">
        <v>65</v>
      </c>
      <c r="AD30" s="43" t="s">
        <v>66</v>
      </c>
      <c r="AE30" s="43" t="s">
        <v>67</v>
      </c>
      <c r="AF30" s="43" t="s">
        <v>68</v>
      </c>
      <c r="AG30" s="43" t="s">
        <v>69</v>
      </c>
      <c r="AH30" s="43" t="s">
        <v>70</v>
      </c>
      <c r="AI30" s="43" t="s">
        <v>71</v>
      </c>
      <c r="AJ30" s="43" t="s">
        <v>72</v>
      </c>
      <c r="AK30" s="43" t="s">
        <v>73</v>
      </c>
      <c r="AL30" s="43" t="s">
        <v>74</v>
      </c>
      <c r="AM30" s="43" t="s">
        <v>75</v>
      </c>
      <c r="AN30" s="43" t="s">
        <v>76</v>
      </c>
      <c r="AO30" s="43" t="s">
        <v>77</v>
      </c>
      <c r="AP30" s="43" t="s">
        <v>78</v>
      </c>
      <c r="AQ30" s="43" t="s">
        <v>79</v>
      </c>
      <c r="AR30" s="43" t="s">
        <v>80</v>
      </c>
      <c r="AS30" s="43" t="s">
        <v>81</v>
      </c>
      <c r="AT30" s="43" t="s">
        <v>82</v>
      </c>
      <c r="AU30" s="43" t="s">
        <v>83</v>
      </c>
      <c r="AV30" s="43" t="s">
        <v>84</v>
      </c>
      <c r="AW30" s="43" t="s">
        <v>85</v>
      </c>
      <c r="AX30" s="43" t="s">
        <v>86</v>
      </c>
    </row>
    <row r="31" spans="2:50" x14ac:dyDescent="0.25">
      <c r="B31" s="22" t="s">
        <v>2</v>
      </c>
      <c r="C31" s="22" t="s">
        <v>3</v>
      </c>
      <c r="D31" s="22" t="s">
        <v>4</v>
      </c>
      <c r="E31" s="22" t="s">
        <v>3</v>
      </c>
      <c r="F31" s="22" t="s">
        <v>4</v>
      </c>
      <c r="I31" s="2">
        <v>1</v>
      </c>
      <c r="J31" s="2" t="s">
        <v>41</v>
      </c>
      <c r="K31" s="2" t="s">
        <v>44</v>
      </c>
      <c r="L31" s="44">
        <f>(N6+O6*$C$44)*$C$4</f>
        <v>10457.834295472705</v>
      </c>
      <c r="M31" s="8"/>
    </row>
    <row r="32" spans="2:50" x14ac:dyDescent="0.25">
      <c r="B32" s="4">
        <v>1</v>
      </c>
      <c r="C32" s="4">
        <f>C6</f>
        <v>7246</v>
      </c>
      <c r="D32" s="4">
        <f t="shared" ref="D32:F32" si="27">D6</f>
        <v>3100</v>
      </c>
      <c r="E32" s="4">
        <f t="shared" si="27"/>
        <v>472</v>
      </c>
      <c r="F32" s="4">
        <f t="shared" si="27"/>
        <v>456</v>
      </c>
      <c r="I32" s="2">
        <v>2</v>
      </c>
      <c r="J32" s="2" t="s">
        <v>41</v>
      </c>
      <c r="K32" s="2" t="s">
        <v>44</v>
      </c>
      <c r="L32" s="8">
        <f t="shared" ref="L32:L47" si="28">(N7+O7*$C$44)*$C$4</f>
        <v>4637.4590378606172</v>
      </c>
      <c r="M32" s="8">
        <f t="shared" ref="M32:M47" si="29">(N7+O7*$C$44)*$C$4</f>
        <v>4637.4590378606172</v>
      </c>
      <c r="N32" s="8">
        <f>(N7+O7*$C$44)*$C$4</f>
        <v>4637.4590378606172</v>
      </c>
      <c r="O32" s="8">
        <f>(N7+O7*$C$44)*$C$4</f>
        <v>4637.4590378606172</v>
      </c>
      <c r="P32" s="44">
        <f>(N7+O7*$C$44)*$C$4</f>
        <v>4637.4590378606172</v>
      </c>
    </row>
    <row r="33" spans="2:50" x14ac:dyDescent="0.25">
      <c r="B33" s="6">
        <v>2</v>
      </c>
      <c r="C33" s="6">
        <f>C7</f>
        <v>3182</v>
      </c>
      <c r="D33" s="6">
        <f t="shared" ref="D33:F33" si="30">D7</f>
        <v>1487</v>
      </c>
      <c r="E33" s="6">
        <f t="shared" si="30"/>
        <v>551</v>
      </c>
      <c r="F33" s="6">
        <f t="shared" si="30"/>
        <v>385</v>
      </c>
      <c r="I33" s="2">
        <v>3</v>
      </c>
      <c r="J33" s="2" t="s">
        <v>41</v>
      </c>
      <c r="K33" s="2" t="s">
        <v>44</v>
      </c>
      <c r="L33" s="8">
        <f t="shared" si="28"/>
        <v>2288.8134743114565</v>
      </c>
      <c r="M33" s="8">
        <f t="shared" si="29"/>
        <v>2288.8134743114565</v>
      </c>
      <c r="N33" s="8">
        <f t="shared" ref="N33:N47" si="31">(N8+O8*$C$44)*$C$4</f>
        <v>2288.8134743114565</v>
      </c>
      <c r="O33" s="8">
        <f t="shared" ref="O33:O47" si="32">(N8+O8*$C$44)*$C$4</f>
        <v>2288.8134743114565</v>
      </c>
      <c r="P33" s="8">
        <f t="shared" ref="P33:P47" si="33">(N8+O8*$C$44)*$C$4</f>
        <v>2288.8134743114565</v>
      </c>
      <c r="Q33" s="8">
        <f t="shared" ref="Q33:AD33" si="34">($N$8+$O$8*$C$44)*$C$4</f>
        <v>2288.8134743114565</v>
      </c>
      <c r="R33" s="8">
        <f t="shared" si="34"/>
        <v>2288.8134743114565</v>
      </c>
      <c r="S33" s="8">
        <f t="shared" si="34"/>
        <v>2288.8134743114565</v>
      </c>
      <c r="T33" s="8">
        <f t="shared" si="34"/>
        <v>2288.8134743114565</v>
      </c>
      <c r="U33" s="8">
        <f t="shared" si="34"/>
        <v>2288.8134743114565</v>
      </c>
      <c r="V33" s="8">
        <f t="shared" si="34"/>
        <v>2288.8134743114565</v>
      </c>
      <c r="W33" s="8">
        <f t="shared" si="34"/>
        <v>2288.8134743114565</v>
      </c>
      <c r="X33" s="8">
        <f t="shared" si="34"/>
        <v>2288.8134743114565</v>
      </c>
      <c r="Y33" s="8">
        <f t="shared" si="34"/>
        <v>2288.8134743114565</v>
      </c>
      <c r="Z33" s="8">
        <f t="shared" si="34"/>
        <v>2288.8134743114565</v>
      </c>
      <c r="AA33" s="8">
        <f t="shared" si="34"/>
        <v>2288.8134743114565</v>
      </c>
      <c r="AB33" s="8">
        <f t="shared" si="34"/>
        <v>2288.8134743114565</v>
      </c>
      <c r="AC33" s="8">
        <f t="shared" si="34"/>
        <v>2288.8134743114565</v>
      </c>
      <c r="AD33" s="44">
        <f t="shared" si="34"/>
        <v>2288.8134743114565</v>
      </c>
    </row>
    <row r="34" spans="2:50" x14ac:dyDescent="0.25">
      <c r="B34" s="5" t="s">
        <v>9</v>
      </c>
      <c r="C34" s="34">
        <f>SUM(C32:C33)</f>
        <v>10428</v>
      </c>
      <c r="D34" s="34">
        <f t="shared" ref="D34:F34" si="35">SUM(D32:D33)</f>
        <v>4587</v>
      </c>
      <c r="E34" s="34">
        <f t="shared" si="35"/>
        <v>1023</v>
      </c>
      <c r="F34" s="34">
        <f t="shared" si="35"/>
        <v>841</v>
      </c>
      <c r="G34" s="18">
        <f>SUM(C34:F34)</f>
        <v>16879</v>
      </c>
      <c r="I34" s="2">
        <v>4</v>
      </c>
      <c r="J34" s="2" t="s">
        <v>41</v>
      </c>
      <c r="K34" s="2" t="s">
        <v>44</v>
      </c>
      <c r="L34" s="8">
        <f t="shared" si="28"/>
        <v>659.55766078046508</v>
      </c>
      <c r="M34" s="8">
        <f t="shared" si="29"/>
        <v>659.55766078046508</v>
      </c>
      <c r="N34" s="8">
        <f t="shared" si="31"/>
        <v>659.55766078046508</v>
      </c>
      <c r="O34" s="8">
        <f t="shared" si="32"/>
        <v>659.55766078046508</v>
      </c>
      <c r="P34" s="8">
        <f t="shared" si="33"/>
        <v>659.55766078046508</v>
      </c>
      <c r="Q34" s="8">
        <f t="shared" ref="Q34:AX34" si="36">($N$9+$O$9*$C$44)*$C$4</f>
        <v>659.55766078046508</v>
      </c>
      <c r="R34" s="8">
        <f t="shared" si="36"/>
        <v>659.55766078046508</v>
      </c>
      <c r="S34" s="8">
        <f t="shared" si="36"/>
        <v>659.55766078046508</v>
      </c>
      <c r="T34" s="8">
        <f t="shared" si="36"/>
        <v>659.55766078046508</v>
      </c>
      <c r="U34" s="8">
        <f t="shared" si="36"/>
        <v>659.55766078046508</v>
      </c>
      <c r="V34" s="8">
        <f t="shared" si="36"/>
        <v>659.55766078046508</v>
      </c>
      <c r="W34" s="8">
        <f t="shared" si="36"/>
        <v>659.55766078046508</v>
      </c>
      <c r="X34" s="8">
        <f t="shared" si="36"/>
        <v>659.55766078046508</v>
      </c>
      <c r="Y34" s="8">
        <f t="shared" si="36"/>
        <v>659.55766078046508</v>
      </c>
      <c r="Z34" s="8">
        <f t="shared" si="36"/>
        <v>659.55766078046508</v>
      </c>
      <c r="AA34" s="8">
        <f t="shared" si="36"/>
        <v>659.55766078046508</v>
      </c>
      <c r="AB34" s="8">
        <f t="shared" si="36"/>
        <v>659.55766078046508</v>
      </c>
      <c r="AC34" s="8">
        <f t="shared" si="36"/>
        <v>659.55766078046508</v>
      </c>
      <c r="AD34" s="8">
        <f t="shared" si="36"/>
        <v>659.55766078046508</v>
      </c>
      <c r="AE34" s="8">
        <f t="shared" si="36"/>
        <v>659.55766078046508</v>
      </c>
      <c r="AF34" s="8">
        <f t="shared" si="36"/>
        <v>659.55766078046508</v>
      </c>
      <c r="AG34" s="8">
        <f t="shared" si="36"/>
        <v>659.55766078046508</v>
      </c>
      <c r="AH34" s="8">
        <f t="shared" si="36"/>
        <v>659.55766078046508</v>
      </c>
      <c r="AI34" s="8">
        <f t="shared" si="36"/>
        <v>659.55766078046508</v>
      </c>
      <c r="AJ34" s="8">
        <f t="shared" si="36"/>
        <v>659.55766078046508</v>
      </c>
      <c r="AK34" s="8">
        <f t="shared" si="36"/>
        <v>659.55766078046508</v>
      </c>
      <c r="AL34" s="8">
        <f t="shared" si="36"/>
        <v>659.55766078046508</v>
      </c>
      <c r="AM34" s="8">
        <f t="shared" si="36"/>
        <v>659.55766078046508</v>
      </c>
      <c r="AN34" s="8">
        <f t="shared" si="36"/>
        <v>659.55766078046508</v>
      </c>
      <c r="AO34" s="8">
        <f t="shared" si="36"/>
        <v>659.55766078046508</v>
      </c>
      <c r="AP34" s="8">
        <f t="shared" si="36"/>
        <v>659.55766078046508</v>
      </c>
      <c r="AQ34" s="8">
        <f t="shared" si="36"/>
        <v>659.55766078046508</v>
      </c>
      <c r="AR34" s="8">
        <f t="shared" si="36"/>
        <v>659.55766078046508</v>
      </c>
      <c r="AS34" s="8">
        <f t="shared" si="36"/>
        <v>659.55766078046508</v>
      </c>
      <c r="AT34" s="8">
        <f t="shared" si="36"/>
        <v>659.55766078046508</v>
      </c>
      <c r="AU34" s="8">
        <f t="shared" si="36"/>
        <v>659.55766078046508</v>
      </c>
      <c r="AV34" s="8">
        <f t="shared" si="36"/>
        <v>659.55766078046508</v>
      </c>
      <c r="AW34" s="8">
        <f t="shared" si="36"/>
        <v>659.55766078046508</v>
      </c>
      <c r="AX34" s="8">
        <f t="shared" si="36"/>
        <v>659.55766078046508</v>
      </c>
    </row>
    <row r="35" spans="2:50" x14ac:dyDescent="0.25">
      <c r="B35" s="20" t="s">
        <v>10</v>
      </c>
      <c r="C35" s="24">
        <f>1-(($G$34-C34)/$G$34)</f>
        <v>0.61780911191421295</v>
      </c>
      <c r="D35" s="24">
        <f>1-($G$34-D34)/$G$34</f>
        <v>0.2717578055572013</v>
      </c>
      <c r="E35" s="24">
        <f>1-($G$34-E34)/$G$34</f>
        <v>6.0607855915634778E-2</v>
      </c>
      <c r="F35" s="24">
        <f>1-($G$34-F34)/$G$34</f>
        <v>4.9825226612950968E-2</v>
      </c>
      <c r="I35" s="2">
        <v>5</v>
      </c>
      <c r="J35" s="2" t="s">
        <v>41</v>
      </c>
      <c r="K35" s="2" t="s">
        <v>44</v>
      </c>
      <c r="L35" s="8">
        <f t="shared" si="28"/>
        <v>4525.9474544001132</v>
      </c>
      <c r="M35" s="8">
        <f t="shared" si="29"/>
        <v>4525.9474544001132</v>
      </c>
      <c r="N35" s="8">
        <f t="shared" si="31"/>
        <v>4525.9474544001132</v>
      </c>
      <c r="O35" s="8">
        <f t="shared" si="32"/>
        <v>4525.9474544001132</v>
      </c>
      <c r="P35" s="8">
        <f t="shared" si="33"/>
        <v>4525.9474544001132</v>
      </c>
      <c r="Q35" s="8">
        <f>($N$10+$O$10*$C$44)*$C$4</f>
        <v>4525.9474544001132</v>
      </c>
      <c r="R35" s="44">
        <f>($N$10+$O$10*$C$44)*$C$4</f>
        <v>4525.9474544001132</v>
      </c>
    </row>
    <row r="36" spans="2:50" x14ac:dyDescent="0.25">
      <c r="I36" s="2">
        <v>6</v>
      </c>
      <c r="J36" s="2" t="s">
        <v>41</v>
      </c>
      <c r="K36" s="2" t="s">
        <v>44</v>
      </c>
      <c r="L36" s="8">
        <f t="shared" si="28"/>
        <v>2365.5186810551531</v>
      </c>
      <c r="M36" s="8">
        <f t="shared" si="29"/>
        <v>2365.5186810551531</v>
      </c>
      <c r="N36" s="8">
        <f t="shared" si="31"/>
        <v>2365.5186810551531</v>
      </c>
      <c r="O36" s="8">
        <f t="shared" si="32"/>
        <v>2365.5186810551531</v>
      </c>
      <c r="P36" s="8">
        <f t="shared" si="33"/>
        <v>2365.5186810551531</v>
      </c>
      <c r="Q36" s="8">
        <f t="shared" ref="Q36:AB36" si="37">($N$11+$O$11*$C$44)*$C$4</f>
        <v>2365.5186810551531</v>
      </c>
      <c r="R36" s="8">
        <f t="shared" si="37"/>
        <v>2365.5186810551531</v>
      </c>
      <c r="S36" s="8">
        <f t="shared" si="37"/>
        <v>2365.5186810551531</v>
      </c>
      <c r="T36" s="8">
        <f t="shared" si="37"/>
        <v>2365.5186810551531</v>
      </c>
      <c r="U36" s="8">
        <f t="shared" si="37"/>
        <v>2365.5186810551531</v>
      </c>
      <c r="V36" s="8">
        <f t="shared" si="37"/>
        <v>2365.5186810551531</v>
      </c>
      <c r="W36" s="8">
        <f t="shared" si="37"/>
        <v>2365.5186810551531</v>
      </c>
      <c r="X36" s="8">
        <f t="shared" si="37"/>
        <v>2365.5186810551531</v>
      </c>
      <c r="Y36" s="8">
        <f t="shared" si="37"/>
        <v>2365.5186810551531</v>
      </c>
      <c r="Z36" s="8">
        <f t="shared" si="37"/>
        <v>2365.5186810551531</v>
      </c>
      <c r="AA36" s="8">
        <f t="shared" si="37"/>
        <v>2365.5186810551531</v>
      </c>
      <c r="AB36" s="44">
        <f t="shared" si="37"/>
        <v>2365.5186810551531</v>
      </c>
    </row>
    <row r="37" spans="2:50" x14ac:dyDescent="0.25">
      <c r="I37" s="2">
        <v>7</v>
      </c>
      <c r="J37" s="2" t="s">
        <v>41</v>
      </c>
      <c r="K37" s="2" t="s">
        <v>44</v>
      </c>
      <c r="L37" s="8">
        <f t="shared" si="28"/>
        <v>2623.86</v>
      </c>
      <c r="M37" s="8">
        <f t="shared" si="29"/>
        <v>2623.86</v>
      </c>
      <c r="N37" s="8">
        <f t="shared" si="31"/>
        <v>2623.86</v>
      </c>
      <c r="O37" s="8">
        <f t="shared" si="32"/>
        <v>2623.86</v>
      </c>
      <c r="P37" s="8">
        <f t="shared" si="33"/>
        <v>2623.86</v>
      </c>
      <c r="Q37" s="8">
        <f t="shared" ref="Q37:Z37" si="38">($N$12+$O$12*$C$44)*$C$4</f>
        <v>2623.86</v>
      </c>
      <c r="R37" s="8">
        <f t="shared" si="38"/>
        <v>2623.86</v>
      </c>
      <c r="S37" s="8">
        <f t="shared" si="38"/>
        <v>2623.86</v>
      </c>
      <c r="T37" s="8">
        <f t="shared" si="38"/>
        <v>2623.86</v>
      </c>
      <c r="U37" s="8">
        <f t="shared" si="38"/>
        <v>2623.86</v>
      </c>
      <c r="V37" s="8">
        <f t="shared" si="38"/>
        <v>2623.86</v>
      </c>
      <c r="W37" s="8">
        <f t="shared" si="38"/>
        <v>2623.86</v>
      </c>
      <c r="X37" s="8">
        <f t="shared" si="38"/>
        <v>2623.86</v>
      </c>
      <c r="Y37" s="8">
        <f t="shared" si="38"/>
        <v>2623.86</v>
      </c>
      <c r="Z37" s="44">
        <f t="shared" si="38"/>
        <v>2623.86</v>
      </c>
    </row>
    <row r="38" spans="2:50" x14ac:dyDescent="0.25">
      <c r="B38" s="19" t="s">
        <v>20</v>
      </c>
      <c r="I38" s="2">
        <v>8</v>
      </c>
      <c r="J38" s="2" t="s">
        <v>41</v>
      </c>
      <c r="K38" s="2" t="s">
        <v>44</v>
      </c>
      <c r="L38" s="8">
        <f t="shared" si="28"/>
        <v>3976.2200930164945</v>
      </c>
      <c r="M38" s="8">
        <f t="shared" si="29"/>
        <v>3976.2200930164945</v>
      </c>
      <c r="N38" s="8">
        <f t="shared" si="31"/>
        <v>3976.2200930164945</v>
      </c>
      <c r="O38" s="8">
        <f t="shared" si="32"/>
        <v>3976.2200930164945</v>
      </c>
      <c r="P38" s="8">
        <f t="shared" si="33"/>
        <v>3976.2200930164945</v>
      </c>
      <c r="Q38" s="8">
        <f>($N$13+$O$13*$C$44)*$C$4</f>
        <v>3976.2200930164945</v>
      </c>
      <c r="R38" s="8">
        <f>($N$13+$O$13*$C$44)*$C$4</f>
        <v>3976.2200930164945</v>
      </c>
      <c r="S38" s="8">
        <f>($N$13+$O$13*$C$44)*$C$4</f>
        <v>3976.2200930164945</v>
      </c>
      <c r="T38" s="44">
        <f>($N$13+$O$13*$C$44)*$C$4</f>
        <v>3976.2200930164945</v>
      </c>
    </row>
    <row r="39" spans="2:50" x14ac:dyDescent="0.25">
      <c r="B39" s="19"/>
      <c r="I39" s="2">
        <v>9</v>
      </c>
      <c r="J39" s="2" t="s">
        <v>41</v>
      </c>
      <c r="K39" s="2" t="s">
        <v>44</v>
      </c>
      <c r="L39" s="8">
        <f t="shared" si="28"/>
        <v>3907.144463669817</v>
      </c>
      <c r="M39" s="8">
        <f t="shared" si="29"/>
        <v>3907.144463669817</v>
      </c>
      <c r="N39" s="8">
        <f t="shared" si="31"/>
        <v>3907.144463669817</v>
      </c>
      <c r="O39" s="8">
        <f t="shared" si="32"/>
        <v>3907.144463669817</v>
      </c>
      <c r="P39" s="8">
        <f t="shared" si="33"/>
        <v>3907.144463669817</v>
      </c>
      <c r="Q39" s="8">
        <f>($N$14+$O$14*$C$44)*$C$4</f>
        <v>3907.144463669817</v>
      </c>
      <c r="R39" s="8">
        <f>($N$14+$O$14*$C$44)*$C$4</f>
        <v>3907.144463669817</v>
      </c>
      <c r="S39" s="8">
        <f>($N$14+$O$14*$C$44)*$C$4</f>
        <v>3907.144463669817</v>
      </c>
      <c r="T39" s="8">
        <f>($N$14+$O$14*$C$44)*$C$4</f>
        <v>3907.144463669817</v>
      </c>
      <c r="U39" s="44">
        <f>($N$14+$O$14*$C$44)*$C$4</f>
        <v>3907.144463669817</v>
      </c>
    </row>
    <row r="40" spans="2:50" x14ac:dyDescent="0.25">
      <c r="C40" s="63" t="s">
        <v>0</v>
      </c>
      <c r="D40" s="63"/>
      <c r="E40" s="63" t="s">
        <v>1</v>
      </c>
      <c r="F40" s="63"/>
      <c r="I40" s="2">
        <v>10</v>
      </c>
      <c r="J40" s="2" t="s">
        <v>41</v>
      </c>
      <c r="K40" s="2" t="s">
        <v>44</v>
      </c>
      <c r="L40" s="8">
        <f t="shared" si="28"/>
        <v>6047.0502197169335</v>
      </c>
      <c r="M40" s="44">
        <f t="shared" si="29"/>
        <v>6047.0502197169335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2:50" x14ac:dyDescent="0.25">
      <c r="C41" s="64" t="s">
        <v>17</v>
      </c>
      <c r="D41" s="64"/>
      <c r="E41" s="64" t="s">
        <v>17</v>
      </c>
      <c r="F41" s="64"/>
      <c r="I41" s="2">
        <v>11</v>
      </c>
      <c r="J41" s="2" t="s">
        <v>41</v>
      </c>
      <c r="K41" s="2" t="s">
        <v>44</v>
      </c>
      <c r="L41" s="8">
        <f t="shared" si="28"/>
        <v>3152.7698896658876</v>
      </c>
      <c r="M41" s="8">
        <f t="shared" si="29"/>
        <v>3152.7698896658876</v>
      </c>
      <c r="N41" s="8">
        <f t="shared" si="31"/>
        <v>3152.7698896658876</v>
      </c>
      <c r="O41" s="8">
        <f t="shared" si="32"/>
        <v>3152.7698896658876</v>
      </c>
      <c r="P41" s="8">
        <f t="shared" si="33"/>
        <v>3152.7698896658876</v>
      </c>
      <c r="Q41" s="8">
        <f t="shared" ref="Q41:W41" si="39">($N$16+$O$16*$C$44)*$C$4</f>
        <v>3152.7698896658876</v>
      </c>
      <c r="R41" s="8">
        <f t="shared" si="39"/>
        <v>3152.7698896658876</v>
      </c>
      <c r="S41" s="8">
        <f t="shared" si="39"/>
        <v>3152.7698896658876</v>
      </c>
      <c r="T41" s="8">
        <f t="shared" si="39"/>
        <v>3152.7698896658876</v>
      </c>
      <c r="U41" s="8">
        <f t="shared" si="39"/>
        <v>3152.7698896658876</v>
      </c>
      <c r="V41" s="8">
        <f t="shared" si="39"/>
        <v>3152.7698896658876</v>
      </c>
      <c r="W41" s="44">
        <f t="shared" si="39"/>
        <v>3152.7698896658876</v>
      </c>
    </row>
    <row r="42" spans="2:50" x14ac:dyDescent="0.25">
      <c r="B42" s="22" t="s">
        <v>16</v>
      </c>
      <c r="C42" s="33" t="s">
        <v>3</v>
      </c>
      <c r="D42" s="33" t="s">
        <v>4</v>
      </c>
      <c r="E42" s="33" t="s">
        <v>3</v>
      </c>
      <c r="F42" s="33" t="s">
        <v>4</v>
      </c>
      <c r="I42" s="4">
        <v>12</v>
      </c>
      <c r="J42" s="2" t="s">
        <v>41</v>
      </c>
      <c r="K42" s="2" t="s">
        <v>44</v>
      </c>
      <c r="L42" s="8">
        <f t="shared" si="28"/>
        <v>527.56578912540408</v>
      </c>
      <c r="M42" s="8">
        <f t="shared" si="29"/>
        <v>527.56578912540408</v>
      </c>
      <c r="N42" s="8">
        <f t="shared" si="31"/>
        <v>527.56578912540408</v>
      </c>
      <c r="O42" s="8">
        <f t="shared" si="32"/>
        <v>527.56578912540408</v>
      </c>
      <c r="P42" s="8">
        <f t="shared" si="33"/>
        <v>527.56578912540408</v>
      </c>
      <c r="Q42" s="8">
        <f t="shared" ref="Q42:AX42" si="40">($N$17+$O$17*$C$44)*$C$4</f>
        <v>527.56578912540408</v>
      </c>
      <c r="R42" s="8">
        <f t="shared" si="40"/>
        <v>527.56578912540408</v>
      </c>
      <c r="S42" s="8">
        <f t="shared" si="40"/>
        <v>527.56578912540408</v>
      </c>
      <c r="T42" s="8">
        <f t="shared" si="40"/>
        <v>527.56578912540408</v>
      </c>
      <c r="U42" s="8">
        <f t="shared" si="40"/>
        <v>527.56578912540408</v>
      </c>
      <c r="V42" s="8">
        <f t="shared" si="40"/>
        <v>527.56578912540408</v>
      </c>
      <c r="W42" s="8">
        <f t="shared" si="40"/>
        <v>527.56578912540408</v>
      </c>
      <c r="X42" s="8">
        <f t="shared" si="40"/>
        <v>527.56578912540408</v>
      </c>
      <c r="Y42" s="8">
        <f t="shared" si="40"/>
        <v>527.56578912540408</v>
      </c>
      <c r="Z42" s="8">
        <f t="shared" si="40"/>
        <v>527.56578912540408</v>
      </c>
      <c r="AA42" s="8">
        <f t="shared" si="40"/>
        <v>527.56578912540408</v>
      </c>
      <c r="AB42" s="8">
        <f t="shared" si="40"/>
        <v>527.56578912540408</v>
      </c>
      <c r="AC42" s="8">
        <f t="shared" si="40"/>
        <v>527.56578912540408</v>
      </c>
      <c r="AD42" s="8">
        <f t="shared" si="40"/>
        <v>527.56578912540408</v>
      </c>
      <c r="AE42" s="8">
        <f t="shared" si="40"/>
        <v>527.56578912540408</v>
      </c>
      <c r="AF42" s="8">
        <f t="shared" si="40"/>
        <v>527.56578912540408</v>
      </c>
      <c r="AG42" s="8">
        <f t="shared" si="40"/>
        <v>527.56578912540408</v>
      </c>
      <c r="AH42" s="8">
        <f t="shared" si="40"/>
        <v>527.56578912540408</v>
      </c>
      <c r="AI42" s="8">
        <f t="shared" si="40"/>
        <v>527.56578912540408</v>
      </c>
      <c r="AJ42" s="8">
        <f t="shared" si="40"/>
        <v>527.56578912540408</v>
      </c>
      <c r="AK42" s="8">
        <f t="shared" si="40"/>
        <v>527.56578912540408</v>
      </c>
      <c r="AL42" s="8">
        <f t="shared" si="40"/>
        <v>527.56578912540408</v>
      </c>
      <c r="AM42" s="8">
        <f t="shared" si="40"/>
        <v>527.56578912540408</v>
      </c>
      <c r="AN42" s="8">
        <f t="shared" si="40"/>
        <v>527.56578912540408</v>
      </c>
      <c r="AO42" s="8">
        <f t="shared" si="40"/>
        <v>527.56578912540408</v>
      </c>
      <c r="AP42" s="8">
        <f t="shared" si="40"/>
        <v>527.56578912540408</v>
      </c>
      <c r="AQ42" s="8">
        <f t="shared" si="40"/>
        <v>527.56578912540408</v>
      </c>
      <c r="AR42" s="8">
        <f t="shared" si="40"/>
        <v>527.56578912540408</v>
      </c>
      <c r="AS42" s="8">
        <f t="shared" si="40"/>
        <v>527.56578912540408</v>
      </c>
      <c r="AT42" s="8">
        <f t="shared" si="40"/>
        <v>527.56578912540408</v>
      </c>
      <c r="AU42" s="8">
        <f t="shared" si="40"/>
        <v>527.56578912540408</v>
      </c>
      <c r="AV42" s="8">
        <f t="shared" si="40"/>
        <v>527.56578912540408</v>
      </c>
      <c r="AW42" s="8">
        <f t="shared" si="40"/>
        <v>527.56578912540408</v>
      </c>
      <c r="AX42" s="8">
        <f t="shared" si="40"/>
        <v>527.56578912540408</v>
      </c>
    </row>
    <row r="43" spans="2:50" x14ac:dyDescent="0.25">
      <c r="B43" s="22" t="s">
        <v>3</v>
      </c>
      <c r="C43" s="28"/>
      <c r="D43" s="28">
        <f>C110</f>
        <v>0.17475399664843988</v>
      </c>
      <c r="E43" s="28"/>
      <c r="F43" s="28">
        <f>C62</f>
        <v>0.8560958692177949</v>
      </c>
      <c r="I43" s="7">
        <v>13</v>
      </c>
      <c r="J43" s="2" t="s">
        <v>41</v>
      </c>
      <c r="K43" s="2" t="s">
        <v>44</v>
      </c>
      <c r="L43" s="8">
        <f t="shared" si="28"/>
        <v>3758.9062475185042</v>
      </c>
      <c r="M43" s="8">
        <f t="shared" si="29"/>
        <v>3758.9062475185042</v>
      </c>
      <c r="N43" s="8">
        <f t="shared" si="31"/>
        <v>3758.9062475185042</v>
      </c>
      <c r="O43" s="8">
        <f t="shared" si="32"/>
        <v>3758.9062475185042</v>
      </c>
      <c r="P43" s="8">
        <f t="shared" si="33"/>
        <v>3758.9062475185042</v>
      </c>
      <c r="Q43" s="8">
        <f t="shared" ref="Q43:V43" si="41">($N$18+$O$18*$C$44)*$C$4</f>
        <v>3758.9062475185042</v>
      </c>
      <c r="R43" s="8">
        <f t="shared" si="41"/>
        <v>3758.9062475185042</v>
      </c>
      <c r="S43" s="8">
        <f t="shared" si="41"/>
        <v>3758.9062475185042</v>
      </c>
      <c r="T43" s="8">
        <f t="shared" si="41"/>
        <v>3758.9062475185042</v>
      </c>
      <c r="U43" s="8">
        <f t="shared" si="41"/>
        <v>3758.9062475185042</v>
      </c>
      <c r="V43" s="44">
        <f t="shared" si="41"/>
        <v>3758.9062475185042</v>
      </c>
    </row>
    <row r="44" spans="2:50" x14ac:dyDescent="0.25">
      <c r="B44" s="22" t="s">
        <v>4</v>
      </c>
      <c r="C44" s="28">
        <f>C92</f>
        <v>0.2776929971174556</v>
      </c>
      <c r="D44" s="28"/>
      <c r="E44" s="28">
        <f>C77</f>
        <v>0.18569078493338598</v>
      </c>
      <c r="F44" s="28"/>
      <c r="I44" s="7">
        <v>14</v>
      </c>
      <c r="J44" s="2" t="s">
        <v>41</v>
      </c>
      <c r="K44" s="2" t="s">
        <v>44</v>
      </c>
      <c r="L44" s="8">
        <f t="shared" si="28"/>
        <v>5091.9519468264452</v>
      </c>
      <c r="M44" s="8">
        <f t="shared" si="29"/>
        <v>5091.9519468264452</v>
      </c>
      <c r="N44" s="8">
        <f t="shared" si="31"/>
        <v>5091.9519468264452</v>
      </c>
      <c r="O44" s="44">
        <f t="shared" si="32"/>
        <v>5091.9519468264452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2:50" x14ac:dyDescent="0.25">
      <c r="B45" s="19"/>
      <c r="I45" s="7">
        <v>15</v>
      </c>
      <c r="J45" s="2" t="s">
        <v>41</v>
      </c>
      <c r="K45" s="2" t="s">
        <v>44</v>
      </c>
      <c r="L45" s="8">
        <f t="shared" si="28"/>
        <v>5223.2099999999991</v>
      </c>
      <c r="M45" s="8">
        <f t="shared" si="29"/>
        <v>5223.2099999999991</v>
      </c>
      <c r="N45" s="44">
        <f t="shared" si="31"/>
        <v>5223.2099999999991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2:50" x14ac:dyDescent="0.25">
      <c r="B46" s="19"/>
      <c r="I46" s="7">
        <v>16</v>
      </c>
      <c r="J46" s="2" t="s">
        <v>41</v>
      </c>
      <c r="K46" s="2" t="s">
        <v>44</v>
      </c>
      <c r="L46" s="8">
        <f t="shared" si="28"/>
        <v>2356.83</v>
      </c>
      <c r="M46" s="8">
        <f t="shared" si="29"/>
        <v>2356.83</v>
      </c>
      <c r="N46" s="8">
        <f t="shared" si="31"/>
        <v>2356.83</v>
      </c>
      <c r="O46" s="8">
        <f t="shared" si="32"/>
        <v>2356.83</v>
      </c>
      <c r="P46" s="8">
        <f t="shared" si="33"/>
        <v>2356.83</v>
      </c>
      <c r="Q46" s="8">
        <f t="shared" ref="Q46:AC46" si="42">($N$21+$O$21*$C$44)*$C$4</f>
        <v>2356.83</v>
      </c>
      <c r="R46" s="8">
        <f t="shared" si="42"/>
        <v>2356.83</v>
      </c>
      <c r="S46" s="8">
        <f t="shared" si="42"/>
        <v>2356.83</v>
      </c>
      <c r="T46" s="8">
        <f t="shared" si="42"/>
        <v>2356.83</v>
      </c>
      <c r="U46" s="8">
        <f t="shared" si="42"/>
        <v>2356.83</v>
      </c>
      <c r="V46" s="8">
        <f t="shared" si="42"/>
        <v>2356.83</v>
      </c>
      <c r="W46" s="8">
        <f t="shared" si="42"/>
        <v>2356.83</v>
      </c>
      <c r="X46" s="8">
        <f t="shared" si="42"/>
        <v>2356.83</v>
      </c>
      <c r="Y46" s="8">
        <f t="shared" si="42"/>
        <v>2356.83</v>
      </c>
      <c r="Z46" s="8">
        <f t="shared" si="42"/>
        <v>2356.83</v>
      </c>
      <c r="AA46" s="8">
        <f t="shared" si="42"/>
        <v>2356.83</v>
      </c>
      <c r="AB46" s="8">
        <f t="shared" si="42"/>
        <v>2356.83</v>
      </c>
      <c r="AC46" s="44">
        <f t="shared" si="42"/>
        <v>2356.83</v>
      </c>
    </row>
    <row r="47" spans="2:50" x14ac:dyDescent="0.25">
      <c r="B47" s="62" t="s">
        <v>21</v>
      </c>
      <c r="C47" s="62"/>
      <c r="D47" s="62"/>
      <c r="E47" s="62"/>
      <c r="F47" s="62"/>
      <c r="I47" s="4">
        <v>17</v>
      </c>
      <c r="J47" s="2" t="s">
        <v>41</v>
      </c>
      <c r="K47" s="2" t="s">
        <v>44</v>
      </c>
      <c r="L47" s="8">
        <f t="shared" si="28"/>
        <v>1280.1669969932734</v>
      </c>
      <c r="M47" s="8">
        <f t="shared" si="29"/>
        <v>1280.1669969932734</v>
      </c>
      <c r="N47" s="8">
        <f t="shared" si="31"/>
        <v>1280.1669969932734</v>
      </c>
      <c r="O47" s="8">
        <f t="shared" si="32"/>
        <v>1280.1669969932734</v>
      </c>
      <c r="P47" s="8">
        <f t="shared" si="33"/>
        <v>1280.1669969932734</v>
      </c>
      <c r="Q47" s="8">
        <f t="shared" ref="Q47:AW47" si="43">($N$22+$O$22*$C$44)*$C$4</f>
        <v>1280.1669969932734</v>
      </c>
      <c r="R47" s="8">
        <f t="shared" si="43"/>
        <v>1280.1669969932734</v>
      </c>
      <c r="S47" s="8">
        <f t="shared" si="43"/>
        <v>1280.1669969932734</v>
      </c>
      <c r="T47" s="8">
        <f t="shared" si="43"/>
        <v>1280.1669969932734</v>
      </c>
      <c r="U47" s="8">
        <f t="shared" si="43"/>
        <v>1280.1669969932734</v>
      </c>
      <c r="V47" s="8">
        <f t="shared" si="43"/>
        <v>1280.1669969932734</v>
      </c>
      <c r="W47" s="8">
        <f t="shared" si="43"/>
        <v>1280.1669969932734</v>
      </c>
      <c r="X47" s="8">
        <f t="shared" si="43"/>
        <v>1280.1669969932734</v>
      </c>
      <c r="Y47" s="8">
        <f t="shared" si="43"/>
        <v>1280.1669969932734</v>
      </c>
      <c r="Z47" s="8">
        <f t="shared" si="43"/>
        <v>1280.1669969932734</v>
      </c>
      <c r="AA47" s="8">
        <f t="shared" si="43"/>
        <v>1280.1669969932734</v>
      </c>
      <c r="AB47" s="8">
        <f t="shared" si="43"/>
        <v>1280.1669969932734</v>
      </c>
      <c r="AC47" s="8">
        <f t="shared" si="43"/>
        <v>1280.1669969932734</v>
      </c>
      <c r="AD47" s="8">
        <f t="shared" si="43"/>
        <v>1280.1669969932734</v>
      </c>
      <c r="AE47" s="8">
        <f t="shared" si="43"/>
        <v>1280.1669969932734</v>
      </c>
      <c r="AF47" s="8">
        <f t="shared" si="43"/>
        <v>1280.1669969932734</v>
      </c>
      <c r="AG47" s="8">
        <f t="shared" si="43"/>
        <v>1280.1669969932734</v>
      </c>
      <c r="AH47" s="8">
        <f t="shared" si="43"/>
        <v>1280.1669969932734</v>
      </c>
      <c r="AI47" s="8">
        <f t="shared" si="43"/>
        <v>1280.1669969932734</v>
      </c>
      <c r="AJ47" s="8">
        <f t="shared" si="43"/>
        <v>1280.1669969932734</v>
      </c>
      <c r="AK47" s="8">
        <f t="shared" si="43"/>
        <v>1280.1669969932734</v>
      </c>
      <c r="AL47" s="8">
        <f t="shared" si="43"/>
        <v>1280.1669969932734</v>
      </c>
      <c r="AM47" s="8">
        <f t="shared" si="43"/>
        <v>1280.1669969932734</v>
      </c>
      <c r="AN47" s="8">
        <f t="shared" si="43"/>
        <v>1280.1669969932734</v>
      </c>
      <c r="AO47" s="8">
        <f t="shared" si="43"/>
        <v>1280.1669969932734</v>
      </c>
      <c r="AP47" s="8">
        <f t="shared" si="43"/>
        <v>1280.1669969932734</v>
      </c>
      <c r="AQ47" s="8">
        <f t="shared" si="43"/>
        <v>1280.1669969932734</v>
      </c>
      <c r="AR47" s="8">
        <f t="shared" si="43"/>
        <v>1280.1669969932734</v>
      </c>
      <c r="AS47" s="8">
        <f t="shared" si="43"/>
        <v>1280.1669969932734</v>
      </c>
      <c r="AT47" s="8">
        <f t="shared" si="43"/>
        <v>1280.1669969932734</v>
      </c>
      <c r="AU47" s="8">
        <f t="shared" si="43"/>
        <v>1280.1669969932734</v>
      </c>
      <c r="AV47" s="8">
        <f t="shared" si="43"/>
        <v>1280.1669969932734</v>
      </c>
      <c r="AW47" s="44">
        <f t="shared" si="43"/>
        <v>1280.1669969932734</v>
      </c>
      <c r="AX47" s="8"/>
    </row>
    <row r="48" spans="2:50" x14ac:dyDescent="0.25">
      <c r="I48" s="2">
        <v>1</v>
      </c>
      <c r="J48" s="2" t="s">
        <v>42</v>
      </c>
      <c r="K48" s="2" t="s">
        <v>44</v>
      </c>
      <c r="L48" s="8">
        <f>(O6+N6*$D$43)*$C$4</f>
        <v>5632.485023031828</v>
      </c>
      <c r="M48" s="45">
        <f>(O6)*$C$4</f>
        <v>3999</v>
      </c>
      <c r="N48" s="45">
        <f>(O6)*$C$4</f>
        <v>3999</v>
      </c>
      <c r="O48" s="45">
        <f>(O6)*$C$4</f>
        <v>3999</v>
      </c>
      <c r="P48" s="45">
        <f>(O6)*$C$4</f>
        <v>3999</v>
      </c>
      <c r="Q48" s="45">
        <f>($O$6)*$C$4</f>
        <v>3999</v>
      </c>
      <c r="R48" s="45">
        <f t="shared" ref="R48:S48" si="44">($O$6)*$C$4</f>
        <v>3999</v>
      </c>
      <c r="S48" s="44">
        <f t="shared" si="44"/>
        <v>3999</v>
      </c>
    </row>
    <row r="49" spans="2:50" x14ac:dyDescent="0.25">
      <c r="C49" s="63" t="s">
        <v>23</v>
      </c>
      <c r="D49" s="63"/>
      <c r="E49" s="63" t="s">
        <v>1</v>
      </c>
      <c r="F49" s="63"/>
      <c r="I49" s="2">
        <v>2</v>
      </c>
      <c r="J49" s="2" t="s">
        <v>42</v>
      </c>
      <c r="K49" s="2" t="s">
        <v>44</v>
      </c>
      <c r="L49" s="8">
        <f t="shared" ref="L49:L64" si="45">(O7+N7*$D$43)*$C$4</f>
        <v>2635.5567103625831</v>
      </c>
      <c r="M49" s="8">
        <f t="shared" ref="M49:M64" si="46">(O7+N7*$D$43)*$C$4</f>
        <v>2635.5567103625831</v>
      </c>
      <c r="N49" s="8">
        <f>(O7+N7*$D$43)*$C$4</f>
        <v>2635.5567103625831</v>
      </c>
      <c r="O49" s="8">
        <f>(O7+N7*$D$43)*$C$4</f>
        <v>2635.5567103625831</v>
      </c>
      <c r="P49" s="8">
        <f>(O7+N7*$D$43)*$C$4</f>
        <v>2635.5567103625831</v>
      </c>
      <c r="Q49" s="45">
        <f>($O$7)*$C$4</f>
        <v>1918.23</v>
      </c>
      <c r="R49" s="45">
        <f t="shared" ref="R49:AJ49" si="47">($O$7)*$C$4</f>
        <v>1918.23</v>
      </c>
      <c r="S49" s="45">
        <f t="shared" si="47"/>
        <v>1918.23</v>
      </c>
      <c r="T49" s="45">
        <f t="shared" si="47"/>
        <v>1918.23</v>
      </c>
      <c r="U49" s="45">
        <f t="shared" si="47"/>
        <v>1918.23</v>
      </c>
      <c r="V49" s="45">
        <f t="shared" si="47"/>
        <v>1918.23</v>
      </c>
      <c r="W49" s="45">
        <f t="shared" si="47"/>
        <v>1918.23</v>
      </c>
      <c r="X49" s="45">
        <f t="shared" si="47"/>
        <v>1918.23</v>
      </c>
      <c r="Y49" s="45">
        <f t="shared" si="47"/>
        <v>1918.23</v>
      </c>
      <c r="Z49" s="45">
        <f t="shared" si="47"/>
        <v>1918.23</v>
      </c>
      <c r="AA49" s="45">
        <f t="shared" si="47"/>
        <v>1918.23</v>
      </c>
      <c r="AB49" s="45">
        <f t="shared" si="47"/>
        <v>1918.23</v>
      </c>
      <c r="AC49" s="45">
        <f t="shared" si="47"/>
        <v>1918.23</v>
      </c>
      <c r="AD49" s="45">
        <f t="shared" si="47"/>
        <v>1918.23</v>
      </c>
      <c r="AE49" s="45">
        <f t="shared" si="47"/>
        <v>1918.23</v>
      </c>
      <c r="AF49" s="45">
        <f t="shared" si="47"/>
        <v>1918.23</v>
      </c>
      <c r="AG49" s="45">
        <f t="shared" si="47"/>
        <v>1918.23</v>
      </c>
      <c r="AH49" s="45">
        <f t="shared" si="47"/>
        <v>1918.23</v>
      </c>
      <c r="AI49" s="45">
        <f t="shared" si="47"/>
        <v>1918.23</v>
      </c>
      <c r="AJ49" s="44">
        <f t="shared" si="47"/>
        <v>1918.23</v>
      </c>
    </row>
    <row r="50" spans="2:50" x14ac:dyDescent="0.25">
      <c r="B50" s="22" t="s">
        <v>2</v>
      </c>
      <c r="C50" s="22" t="s">
        <v>3</v>
      </c>
      <c r="D50" s="22" t="s">
        <v>4</v>
      </c>
      <c r="E50" s="22" t="s">
        <v>3</v>
      </c>
      <c r="F50" s="22" t="s">
        <v>4</v>
      </c>
      <c r="I50" s="2">
        <v>3</v>
      </c>
      <c r="J50" s="2" t="s">
        <v>42</v>
      </c>
      <c r="K50" s="2" t="s">
        <v>44</v>
      </c>
      <c r="L50" s="8">
        <f t="shared" si="45"/>
        <v>2063.1048526357295</v>
      </c>
      <c r="M50" s="8">
        <f t="shared" si="46"/>
        <v>2063.1048526357295</v>
      </c>
      <c r="N50" s="8">
        <f t="shared" ref="N50:N64" si="48">(O8+N8*$D$43)*$C$4</f>
        <v>2063.1048526357295</v>
      </c>
      <c r="O50" s="8">
        <f t="shared" ref="O50:O64" si="49">(O8+N8*$D$43)*$C$4</f>
        <v>2063.1048526357295</v>
      </c>
      <c r="P50" s="8">
        <f t="shared" ref="P50:P64" si="50">(O8+N8*$D$43)*$C$4</f>
        <v>2063.1048526357295</v>
      </c>
      <c r="Q50" s="8">
        <f t="shared" ref="Q50:AC50" si="51">($O$8+$N$8*$D$43)*$C$4</f>
        <v>2063.1048526357295</v>
      </c>
      <c r="R50" s="8">
        <f t="shared" si="51"/>
        <v>2063.1048526357295</v>
      </c>
      <c r="S50" s="8">
        <f t="shared" si="51"/>
        <v>2063.1048526357295</v>
      </c>
      <c r="T50" s="8">
        <f t="shared" si="51"/>
        <v>2063.1048526357295</v>
      </c>
      <c r="U50" s="8">
        <f t="shared" si="51"/>
        <v>2063.1048526357295</v>
      </c>
      <c r="V50" s="8">
        <f t="shared" si="51"/>
        <v>2063.1048526357295</v>
      </c>
      <c r="W50" s="8">
        <f t="shared" si="51"/>
        <v>2063.1048526357295</v>
      </c>
      <c r="X50" s="8">
        <f t="shared" si="51"/>
        <v>2063.1048526357295</v>
      </c>
      <c r="Y50" s="8">
        <f t="shared" si="51"/>
        <v>2063.1048526357295</v>
      </c>
      <c r="Z50" s="8">
        <f t="shared" si="51"/>
        <v>2063.1048526357295</v>
      </c>
      <c r="AA50" s="8">
        <f t="shared" si="51"/>
        <v>2063.1048526357295</v>
      </c>
      <c r="AB50" s="8">
        <f t="shared" si="51"/>
        <v>2063.1048526357295</v>
      </c>
      <c r="AC50" s="8">
        <f t="shared" si="51"/>
        <v>2063.1048526357295</v>
      </c>
      <c r="AD50" s="45">
        <f t="shared" ref="AD50:AM50" si="52">($O$8)*$C$4</f>
        <v>1747.95</v>
      </c>
      <c r="AE50" s="45">
        <f t="shared" si="52"/>
        <v>1747.95</v>
      </c>
      <c r="AF50" s="45">
        <f t="shared" si="52"/>
        <v>1747.95</v>
      </c>
      <c r="AG50" s="45">
        <f t="shared" si="52"/>
        <v>1747.95</v>
      </c>
      <c r="AH50" s="45">
        <f t="shared" si="52"/>
        <v>1747.95</v>
      </c>
      <c r="AI50" s="45">
        <f t="shared" si="52"/>
        <v>1747.95</v>
      </c>
      <c r="AJ50" s="45">
        <f t="shared" si="52"/>
        <v>1747.95</v>
      </c>
      <c r="AK50" s="45">
        <f t="shared" si="52"/>
        <v>1747.95</v>
      </c>
      <c r="AL50" s="45">
        <f t="shared" si="52"/>
        <v>1747.95</v>
      </c>
      <c r="AM50" s="44">
        <f t="shared" si="52"/>
        <v>1747.95</v>
      </c>
    </row>
    <row r="51" spans="2:50" x14ac:dyDescent="0.25">
      <c r="B51" s="4">
        <v>3</v>
      </c>
      <c r="C51" s="4">
        <f>C8</f>
        <v>1398</v>
      </c>
      <c r="D51" s="4">
        <f t="shared" ref="D51:F51" si="53">D8</f>
        <v>1355</v>
      </c>
      <c r="E51" s="4"/>
      <c r="F51" s="4">
        <f t="shared" si="53"/>
        <v>331</v>
      </c>
      <c r="I51" s="2">
        <v>4</v>
      </c>
      <c r="J51" s="2" t="s">
        <v>42</v>
      </c>
      <c r="K51" s="2" t="s">
        <v>44</v>
      </c>
      <c r="L51" s="8">
        <f t="shared" si="45"/>
        <v>814.87772745380016</v>
      </c>
      <c r="M51" s="8">
        <f t="shared" si="46"/>
        <v>814.87772745380016</v>
      </c>
      <c r="N51" s="8">
        <f t="shared" si="48"/>
        <v>814.87772745380016</v>
      </c>
      <c r="O51" s="8">
        <f t="shared" si="49"/>
        <v>814.87772745380016</v>
      </c>
      <c r="P51" s="8">
        <f t="shared" si="50"/>
        <v>814.87772745380016</v>
      </c>
      <c r="Q51" s="8">
        <f t="shared" ref="Q51:AX51" si="54">($O$9+$N$9*$D$43)*$C$4</f>
        <v>814.87772745380016</v>
      </c>
      <c r="R51" s="8">
        <f t="shared" si="54"/>
        <v>814.87772745380016</v>
      </c>
      <c r="S51" s="8">
        <f t="shared" si="54"/>
        <v>814.87772745380016</v>
      </c>
      <c r="T51" s="8">
        <f t="shared" si="54"/>
        <v>814.87772745380016</v>
      </c>
      <c r="U51" s="8">
        <f t="shared" si="54"/>
        <v>814.87772745380016</v>
      </c>
      <c r="V51" s="8">
        <f t="shared" si="54"/>
        <v>814.87772745380016</v>
      </c>
      <c r="W51" s="8">
        <f t="shared" si="54"/>
        <v>814.87772745380016</v>
      </c>
      <c r="X51" s="8">
        <f t="shared" si="54"/>
        <v>814.87772745380016</v>
      </c>
      <c r="Y51" s="8">
        <f t="shared" si="54"/>
        <v>814.87772745380016</v>
      </c>
      <c r="Z51" s="8">
        <f t="shared" si="54"/>
        <v>814.87772745380016</v>
      </c>
      <c r="AA51" s="8">
        <f t="shared" si="54"/>
        <v>814.87772745380016</v>
      </c>
      <c r="AB51" s="8">
        <f t="shared" si="54"/>
        <v>814.87772745380016</v>
      </c>
      <c r="AC51" s="8">
        <f t="shared" si="54"/>
        <v>814.87772745380016</v>
      </c>
      <c r="AD51" s="8">
        <f t="shared" si="54"/>
        <v>814.87772745380016</v>
      </c>
      <c r="AE51" s="8">
        <f t="shared" si="54"/>
        <v>814.87772745380016</v>
      </c>
      <c r="AF51" s="8">
        <f t="shared" si="54"/>
        <v>814.87772745380016</v>
      </c>
      <c r="AG51" s="8">
        <f t="shared" si="54"/>
        <v>814.87772745380016</v>
      </c>
      <c r="AH51" s="8">
        <f t="shared" si="54"/>
        <v>814.87772745380016</v>
      </c>
      <c r="AI51" s="8">
        <f t="shared" si="54"/>
        <v>814.87772745380016</v>
      </c>
      <c r="AJ51" s="8">
        <f t="shared" si="54"/>
        <v>814.87772745380016</v>
      </c>
      <c r="AK51" s="8">
        <f t="shared" si="54"/>
        <v>814.87772745380016</v>
      </c>
      <c r="AL51" s="8">
        <f t="shared" si="54"/>
        <v>814.87772745380016</v>
      </c>
      <c r="AM51" s="8">
        <f t="shared" si="54"/>
        <v>814.87772745380016</v>
      </c>
      <c r="AN51" s="8">
        <f t="shared" si="54"/>
        <v>814.87772745380016</v>
      </c>
      <c r="AO51" s="8">
        <f t="shared" si="54"/>
        <v>814.87772745380016</v>
      </c>
      <c r="AP51" s="8">
        <f t="shared" si="54"/>
        <v>814.87772745380016</v>
      </c>
      <c r="AQ51" s="8">
        <f t="shared" si="54"/>
        <v>814.87772745380016</v>
      </c>
      <c r="AR51" s="8">
        <f t="shared" si="54"/>
        <v>814.87772745380016</v>
      </c>
      <c r="AS51" s="8">
        <f t="shared" si="54"/>
        <v>814.87772745380016</v>
      </c>
      <c r="AT51" s="8">
        <f t="shared" si="54"/>
        <v>814.87772745380016</v>
      </c>
      <c r="AU51" s="8">
        <f t="shared" si="54"/>
        <v>814.87772745380016</v>
      </c>
      <c r="AV51" s="8">
        <f t="shared" si="54"/>
        <v>814.87772745380016</v>
      </c>
      <c r="AW51" s="8">
        <f t="shared" si="54"/>
        <v>814.87772745380016</v>
      </c>
      <c r="AX51" s="8">
        <f t="shared" si="54"/>
        <v>814.87772745380016</v>
      </c>
    </row>
    <row r="52" spans="2:50" x14ac:dyDescent="0.25">
      <c r="B52" s="4">
        <v>4</v>
      </c>
      <c r="C52" s="4">
        <f t="shared" ref="C52:F54" si="55">C9</f>
        <v>353</v>
      </c>
      <c r="D52" s="4">
        <f t="shared" si="55"/>
        <v>570</v>
      </c>
      <c r="E52" s="4"/>
      <c r="F52" s="4">
        <f t="shared" si="55"/>
        <v>335</v>
      </c>
      <c r="I52" s="2">
        <v>5</v>
      </c>
      <c r="J52" s="2" t="s">
        <v>42</v>
      </c>
      <c r="K52" s="2" t="s">
        <v>44</v>
      </c>
      <c r="L52" s="8">
        <f t="shared" si="45"/>
        <v>2596.4312325971109</v>
      </c>
      <c r="M52" s="8">
        <f t="shared" si="46"/>
        <v>2596.4312325971109</v>
      </c>
      <c r="N52" s="8">
        <f t="shared" si="48"/>
        <v>2596.4312325971109</v>
      </c>
      <c r="O52" s="8">
        <f t="shared" si="49"/>
        <v>2596.4312325971109</v>
      </c>
      <c r="P52" s="8">
        <f t="shared" si="50"/>
        <v>2596.4312325971109</v>
      </c>
      <c r="Q52" s="8">
        <f>($O$10+$N$10*$D$43)*$C$4</f>
        <v>2596.4312325971109</v>
      </c>
      <c r="R52" s="45">
        <f t="shared" ref="R52:AK52" si="56">($O$10)*$C$4</f>
        <v>1897.5900000000001</v>
      </c>
      <c r="S52" s="45">
        <f t="shared" si="56"/>
        <v>1897.5900000000001</v>
      </c>
      <c r="T52" s="45">
        <f t="shared" si="56"/>
        <v>1897.5900000000001</v>
      </c>
      <c r="U52" s="45">
        <f t="shared" si="56"/>
        <v>1897.5900000000001</v>
      </c>
      <c r="V52" s="45">
        <f t="shared" si="56"/>
        <v>1897.5900000000001</v>
      </c>
      <c r="W52" s="45">
        <f t="shared" si="56"/>
        <v>1897.5900000000001</v>
      </c>
      <c r="X52" s="45">
        <f t="shared" si="56"/>
        <v>1897.5900000000001</v>
      </c>
      <c r="Y52" s="45">
        <f t="shared" si="56"/>
        <v>1897.5900000000001</v>
      </c>
      <c r="Z52" s="45">
        <f t="shared" si="56"/>
        <v>1897.5900000000001</v>
      </c>
      <c r="AA52" s="45">
        <f t="shared" si="56"/>
        <v>1897.5900000000001</v>
      </c>
      <c r="AB52" s="45">
        <f t="shared" si="56"/>
        <v>1897.5900000000001</v>
      </c>
      <c r="AC52" s="45">
        <f t="shared" si="56"/>
        <v>1897.5900000000001</v>
      </c>
      <c r="AD52" s="45">
        <f t="shared" si="56"/>
        <v>1897.5900000000001</v>
      </c>
      <c r="AE52" s="45">
        <f t="shared" si="56"/>
        <v>1897.5900000000001</v>
      </c>
      <c r="AF52" s="45">
        <f t="shared" si="56"/>
        <v>1897.5900000000001</v>
      </c>
      <c r="AG52" s="45">
        <f t="shared" si="56"/>
        <v>1897.5900000000001</v>
      </c>
      <c r="AH52" s="45">
        <f t="shared" si="56"/>
        <v>1897.5900000000001</v>
      </c>
      <c r="AI52" s="45">
        <f t="shared" si="56"/>
        <v>1897.5900000000001</v>
      </c>
      <c r="AJ52" s="45">
        <f t="shared" si="56"/>
        <v>1897.5900000000001</v>
      </c>
      <c r="AK52" s="44">
        <f t="shared" si="56"/>
        <v>1897.5900000000001</v>
      </c>
    </row>
    <row r="53" spans="2:50" x14ac:dyDescent="0.25">
      <c r="B53" s="4">
        <v>5</v>
      </c>
      <c r="C53" s="4">
        <f t="shared" si="55"/>
        <v>3100</v>
      </c>
      <c r="D53" s="4">
        <f t="shared" si="55"/>
        <v>1471</v>
      </c>
      <c r="E53" s="4"/>
      <c r="F53" s="4">
        <f t="shared" si="55"/>
        <v>398</v>
      </c>
      <c r="I53" s="2">
        <v>6</v>
      </c>
      <c r="J53" s="2" t="s">
        <v>42</v>
      </c>
      <c r="K53" s="2" t="s">
        <v>44</v>
      </c>
      <c r="L53" s="8">
        <f t="shared" si="45"/>
        <v>1831.0296080385256</v>
      </c>
      <c r="M53" s="8">
        <f t="shared" si="46"/>
        <v>1831.0296080385256</v>
      </c>
      <c r="N53" s="8">
        <f t="shared" si="48"/>
        <v>1831.0296080385256</v>
      </c>
      <c r="O53" s="8">
        <f t="shared" si="49"/>
        <v>1831.0296080385256</v>
      </c>
      <c r="P53" s="8">
        <f t="shared" si="50"/>
        <v>1831.0296080385256</v>
      </c>
      <c r="Q53" s="8">
        <f t="shared" ref="Q53:AA53" si="57">($O$11+$N$11*$D$43)*$C$4</f>
        <v>1831.0296080385256</v>
      </c>
      <c r="R53" s="8">
        <f t="shared" si="57"/>
        <v>1831.0296080385256</v>
      </c>
      <c r="S53" s="8">
        <f t="shared" si="57"/>
        <v>1831.0296080385256</v>
      </c>
      <c r="T53" s="8">
        <f t="shared" si="57"/>
        <v>1831.0296080385256</v>
      </c>
      <c r="U53" s="8">
        <f t="shared" si="57"/>
        <v>1831.0296080385256</v>
      </c>
      <c r="V53" s="8">
        <f t="shared" si="57"/>
        <v>1831.0296080385256</v>
      </c>
      <c r="W53" s="8">
        <f t="shared" si="57"/>
        <v>1831.0296080385256</v>
      </c>
      <c r="X53" s="8">
        <f t="shared" si="57"/>
        <v>1831.0296080385256</v>
      </c>
      <c r="Y53" s="8">
        <f t="shared" si="57"/>
        <v>1831.0296080385256</v>
      </c>
      <c r="Z53" s="8">
        <f t="shared" si="57"/>
        <v>1831.0296080385256</v>
      </c>
      <c r="AA53" s="8">
        <f t="shared" si="57"/>
        <v>1831.0296080385256</v>
      </c>
      <c r="AB53" s="45">
        <f t="shared" ref="AB53:AQ53" si="58">($O$11)*$C$4</f>
        <v>1489.95</v>
      </c>
      <c r="AC53" s="45">
        <f t="shared" si="58"/>
        <v>1489.95</v>
      </c>
      <c r="AD53" s="45">
        <f t="shared" si="58"/>
        <v>1489.95</v>
      </c>
      <c r="AE53" s="45">
        <f t="shared" si="58"/>
        <v>1489.95</v>
      </c>
      <c r="AF53" s="45">
        <f t="shared" si="58"/>
        <v>1489.95</v>
      </c>
      <c r="AG53" s="45">
        <f t="shared" si="58"/>
        <v>1489.95</v>
      </c>
      <c r="AH53" s="45">
        <f t="shared" si="58"/>
        <v>1489.95</v>
      </c>
      <c r="AI53" s="45">
        <f t="shared" si="58"/>
        <v>1489.95</v>
      </c>
      <c r="AJ53" s="45">
        <f t="shared" si="58"/>
        <v>1489.95</v>
      </c>
      <c r="AK53" s="45">
        <f t="shared" si="58"/>
        <v>1489.95</v>
      </c>
      <c r="AL53" s="45">
        <f t="shared" si="58"/>
        <v>1489.95</v>
      </c>
      <c r="AM53" s="45">
        <f t="shared" si="58"/>
        <v>1489.95</v>
      </c>
      <c r="AN53" s="45">
        <f t="shared" si="58"/>
        <v>1489.95</v>
      </c>
      <c r="AO53" s="45">
        <f t="shared" si="58"/>
        <v>1489.95</v>
      </c>
      <c r="AP53" s="45">
        <f t="shared" si="58"/>
        <v>1489.95</v>
      </c>
      <c r="AQ53" s="44">
        <f t="shared" si="58"/>
        <v>1489.95</v>
      </c>
    </row>
    <row r="54" spans="2:50" x14ac:dyDescent="0.25">
      <c r="B54" s="6">
        <v>6</v>
      </c>
      <c r="C54" s="6">
        <f t="shared" si="55"/>
        <v>1513</v>
      </c>
      <c r="D54" s="6">
        <f t="shared" si="55"/>
        <v>1155</v>
      </c>
      <c r="E54" s="6"/>
      <c r="F54" s="6">
        <f t="shared" si="55"/>
        <v>184</v>
      </c>
      <c r="I54" s="2">
        <v>7</v>
      </c>
      <c r="J54" s="2" t="s">
        <v>42</v>
      </c>
      <c r="K54" s="2" t="s">
        <v>44</v>
      </c>
      <c r="L54" s="8">
        <f t="shared" si="45"/>
        <v>1437.1488849891584</v>
      </c>
      <c r="M54" s="8">
        <f t="shared" si="46"/>
        <v>1437.1488849891584</v>
      </c>
      <c r="N54" s="8">
        <f t="shared" si="48"/>
        <v>1437.1488849891584</v>
      </c>
      <c r="O54" s="8">
        <f t="shared" si="49"/>
        <v>1437.1488849891584</v>
      </c>
      <c r="P54" s="8">
        <f t="shared" si="50"/>
        <v>1437.1488849891584</v>
      </c>
      <c r="Q54" s="8">
        <f t="shared" ref="Q54:Y54" si="59">($O$12+$N$12*$D$43)*$C$4</f>
        <v>1437.1488849891584</v>
      </c>
      <c r="R54" s="8">
        <f t="shared" si="59"/>
        <v>1437.1488849891584</v>
      </c>
      <c r="S54" s="8">
        <f t="shared" si="59"/>
        <v>1437.1488849891584</v>
      </c>
      <c r="T54" s="8">
        <f t="shared" si="59"/>
        <v>1437.1488849891584</v>
      </c>
      <c r="U54" s="8">
        <f t="shared" si="59"/>
        <v>1437.1488849891584</v>
      </c>
      <c r="V54" s="8">
        <f t="shared" si="59"/>
        <v>1437.1488849891584</v>
      </c>
      <c r="W54" s="8">
        <f t="shared" si="59"/>
        <v>1437.1488849891584</v>
      </c>
      <c r="X54" s="8">
        <f t="shared" si="59"/>
        <v>1437.1488849891584</v>
      </c>
      <c r="Y54" s="8">
        <f t="shared" si="59"/>
        <v>1437.1488849891584</v>
      </c>
      <c r="Z54" s="45">
        <f t="shared" ref="Z54:AX54" si="60">($O$12)*$C$4</f>
        <v>1028.5313948497862</v>
      </c>
      <c r="AA54" s="45">
        <f t="shared" si="60"/>
        <v>1028.5313948497862</v>
      </c>
      <c r="AB54" s="45">
        <f t="shared" si="60"/>
        <v>1028.5313948497862</v>
      </c>
      <c r="AC54" s="45">
        <f t="shared" si="60"/>
        <v>1028.5313948497862</v>
      </c>
      <c r="AD54" s="45">
        <f t="shared" si="60"/>
        <v>1028.5313948497862</v>
      </c>
      <c r="AE54" s="45">
        <f t="shared" si="60"/>
        <v>1028.5313948497862</v>
      </c>
      <c r="AF54" s="45">
        <f t="shared" si="60"/>
        <v>1028.5313948497862</v>
      </c>
      <c r="AG54" s="45">
        <f t="shared" si="60"/>
        <v>1028.5313948497862</v>
      </c>
      <c r="AH54" s="45">
        <f t="shared" si="60"/>
        <v>1028.5313948497862</v>
      </c>
      <c r="AI54" s="45">
        <f t="shared" si="60"/>
        <v>1028.5313948497862</v>
      </c>
      <c r="AJ54" s="45">
        <f t="shared" si="60"/>
        <v>1028.5313948497862</v>
      </c>
      <c r="AK54" s="45">
        <f t="shared" si="60"/>
        <v>1028.5313948497862</v>
      </c>
      <c r="AL54" s="45">
        <f t="shared" si="60"/>
        <v>1028.5313948497862</v>
      </c>
      <c r="AM54" s="45">
        <f t="shared" si="60"/>
        <v>1028.5313948497862</v>
      </c>
      <c r="AN54" s="45">
        <f t="shared" si="60"/>
        <v>1028.5313948497862</v>
      </c>
      <c r="AO54" s="45">
        <f t="shared" si="60"/>
        <v>1028.5313948497862</v>
      </c>
      <c r="AP54" s="45">
        <f t="shared" si="60"/>
        <v>1028.5313948497862</v>
      </c>
      <c r="AQ54" s="45">
        <f t="shared" si="60"/>
        <v>1028.5313948497862</v>
      </c>
      <c r="AR54" s="45">
        <f t="shared" si="60"/>
        <v>1028.5313948497862</v>
      </c>
      <c r="AS54" s="45">
        <f t="shared" si="60"/>
        <v>1028.5313948497862</v>
      </c>
      <c r="AT54" s="45">
        <f t="shared" si="60"/>
        <v>1028.5313948497862</v>
      </c>
      <c r="AU54" s="45">
        <f t="shared" si="60"/>
        <v>1028.5313948497862</v>
      </c>
      <c r="AV54" s="45">
        <f t="shared" si="60"/>
        <v>1028.5313948497862</v>
      </c>
      <c r="AW54" s="45">
        <f t="shared" si="60"/>
        <v>1028.5313948497862</v>
      </c>
      <c r="AX54" s="45">
        <f t="shared" si="60"/>
        <v>1028.5313948497862</v>
      </c>
    </row>
    <row r="55" spans="2:50" x14ac:dyDescent="0.25">
      <c r="B55" s="10" t="s">
        <v>9</v>
      </c>
      <c r="C55" s="1">
        <f>SUM(C51:C54)</f>
        <v>6364</v>
      </c>
      <c r="D55" s="1">
        <f t="shared" ref="D55:F55" si="61">SUM(D51:D54)</f>
        <v>4551</v>
      </c>
      <c r="E55" s="1"/>
      <c r="F55" s="1">
        <f t="shared" si="61"/>
        <v>1248</v>
      </c>
      <c r="I55" s="2">
        <v>8</v>
      </c>
      <c r="J55" s="2" t="s">
        <v>42</v>
      </c>
      <c r="K55" s="2" t="s">
        <v>44</v>
      </c>
      <c r="L55" s="8">
        <f t="shared" si="45"/>
        <v>1385.8859505094022</v>
      </c>
      <c r="M55" s="8">
        <f t="shared" si="46"/>
        <v>1385.8859505094022</v>
      </c>
      <c r="N55" s="8">
        <f t="shared" si="48"/>
        <v>1385.8859505094022</v>
      </c>
      <c r="O55" s="8">
        <f t="shared" si="49"/>
        <v>1385.8859505094022</v>
      </c>
      <c r="P55" s="8">
        <f t="shared" si="50"/>
        <v>1385.8859505094022</v>
      </c>
      <c r="Q55" s="8">
        <f>($O$13+$N$13*$D$43)*$C$4</f>
        <v>1385.8859505094022</v>
      </c>
      <c r="R55" s="8">
        <f>($O$13+$N$13*$D$43)*$C$4</f>
        <v>1385.8859505094022</v>
      </c>
      <c r="S55" s="8">
        <f>($O$13+$N$13*$D$43)*$C$4</f>
        <v>1385.8859505094022</v>
      </c>
      <c r="T55" s="45">
        <f t="shared" ref="T55:AX55" si="62">($O$13)*$C$4</f>
        <v>726.27</v>
      </c>
      <c r="U55" s="45">
        <f t="shared" si="62"/>
        <v>726.27</v>
      </c>
      <c r="V55" s="45">
        <f t="shared" si="62"/>
        <v>726.27</v>
      </c>
      <c r="W55" s="45">
        <f t="shared" si="62"/>
        <v>726.27</v>
      </c>
      <c r="X55" s="45">
        <f t="shared" si="62"/>
        <v>726.27</v>
      </c>
      <c r="Y55" s="45">
        <f t="shared" si="62"/>
        <v>726.27</v>
      </c>
      <c r="Z55" s="45">
        <f t="shared" si="62"/>
        <v>726.27</v>
      </c>
      <c r="AA55" s="45">
        <f t="shared" si="62"/>
        <v>726.27</v>
      </c>
      <c r="AB55" s="45">
        <f t="shared" si="62"/>
        <v>726.27</v>
      </c>
      <c r="AC55" s="45">
        <f t="shared" si="62"/>
        <v>726.27</v>
      </c>
      <c r="AD55" s="45">
        <f t="shared" si="62"/>
        <v>726.27</v>
      </c>
      <c r="AE55" s="45">
        <f t="shared" si="62"/>
        <v>726.27</v>
      </c>
      <c r="AF55" s="45">
        <f t="shared" si="62"/>
        <v>726.27</v>
      </c>
      <c r="AG55" s="45">
        <f t="shared" si="62"/>
        <v>726.27</v>
      </c>
      <c r="AH55" s="45">
        <f t="shared" si="62"/>
        <v>726.27</v>
      </c>
      <c r="AI55" s="45">
        <f t="shared" si="62"/>
        <v>726.27</v>
      </c>
      <c r="AJ55" s="45">
        <f t="shared" si="62"/>
        <v>726.27</v>
      </c>
      <c r="AK55" s="45">
        <f t="shared" si="62"/>
        <v>726.27</v>
      </c>
      <c r="AL55" s="45">
        <f t="shared" si="62"/>
        <v>726.27</v>
      </c>
      <c r="AM55" s="45">
        <f t="shared" si="62"/>
        <v>726.27</v>
      </c>
      <c r="AN55" s="45">
        <f t="shared" si="62"/>
        <v>726.27</v>
      </c>
      <c r="AO55" s="45">
        <f t="shared" si="62"/>
        <v>726.27</v>
      </c>
      <c r="AP55" s="45">
        <f t="shared" si="62"/>
        <v>726.27</v>
      </c>
      <c r="AQ55" s="45">
        <f t="shared" si="62"/>
        <v>726.27</v>
      </c>
      <c r="AR55" s="45">
        <f t="shared" si="62"/>
        <v>726.27</v>
      </c>
      <c r="AS55" s="45">
        <f t="shared" si="62"/>
        <v>726.27</v>
      </c>
      <c r="AT55" s="45">
        <f t="shared" si="62"/>
        <v>726.27</v>
      </c>
      <c r="AU55" s="45">
        <f t="shared" si="62"/>
        <v>726.27</v>
      </c>
      <c r="AV55" s="45">
        <f t="shared" si="62"/>
        <v>726.27</v>
      </c>
      <c r="AW55" s="45">
        <f t="shared" si="62"/>
        <v>726.27</v>
      </c>
      <c r="AX55" s="45">
        <f t="shared" si="62"/>
        <v>726.27</v>
      </c>
    </row>
    <row r="56" spans="2:50" x14ac:dyDescent="0.25">
      <c r="B56" s="5" t="s">
        <v>12</v>
      </c>
      <c r="C56" s="70">
        <f>C55+D55</f>
        <v>10915</v>
      </c>
      <c r="D56" s="70"/>
      <c r="E56" s="23"/>
      <c r="F56" s="23"/>
      <c r="I56" s="2">
        <v>9</v>
      </c>
      <c r="J56" s="2" t="s">
        <v>42</v>
      </c>
      <c r="K56" s="2" t="s">
        <v>44</v>
      </c>
      <c r="L56" s="8">
        <f t="shared" si="45"/>
        <v>2140.0335038663043</v>
      </c>
      <c r="M56" s="8">
        <f t="shared" si="46"/>
        <v>2140.0335038663043</v>
      </c>
      <c r="N56" s="8">
        <f t="shared" si="48"/>
        <v>2140.0335038663043</v>
      </c>
      <c r="O56" s="8">
        <f t="shared" si="49"/>
        <v>2140.0335038663043</v>
      </c>
      <c r="P56" s="8">
        <f t="shared" si="50"/>
        <v>2140.0335038663043</v>
      </c>
      <c r="Q56" s="8">
        <f>($O$14+$N$14*$D$43)*$C$4</f>
        <v>2140.0335038663043</v>
      </c>
      <c r="R56" s="8">
        <f>($O$14+$N$14*$D$43)*$C$4</f>
        <v>2140.0335038663043</v>
      </c>
      <c r="S56" s="8">
        <f>($O$14+$N$14*$D$43)*$C$4</f>
        <v>2140.0335038663043</v>
      </c>
      <c r="T56" s="8">
        <f>($O$14+$N$14*$D$43)*$C$4</f>
        <v>2140.0335038663043</v>
      </c>
      <c r="U56" s="45">
        <f t="shared" ref="U56:AP56" si="63">($O$14)*$C$4</f>
        <v>1531.5682792138059</v>
      </c>
      <c r="V56" s="45">
        <f t="shared" si="63"/>
        <v>1531.5682792138059</v>
      </c>
      <c r="W56" s="45">
        <f t="shared" si="63"/>
        <v>1531.5682792138059</v>
      </c>
      <c r="X56" s="45">
        <f t="shared" si="63"/>
        <v>1531.5682792138059</v>
      </c>
      <c r="Y56" s="45">
        <f t="shared" si="63"/>
        <v>1531.5682792138059</v>
      </c>
      <c r="Z56" s="45">
        <f t="shared" si="63"/>
        <v>1531.5682792138059</v>
      </c>
      <c r="AA56" s="45">
        <f t="shared" si="63"/>
        <v>1531.5682792138059</v>
      </c>
      <c r="AB56" s="45">
        <f t="shared" si="63"/>
        <v>1531.5682792138059</v>
      </c>
      <c r="AC56" s="45">
        <f t="shared" si="63"/>
        <v>1531.5682792138059</v>
      </c>
      <c r="AD56" s="45">
        <f t="shared" si="63"/>
        <v>1531.5682792138059</v>
      </c>
      <c r="AE56" s="45">
        <f t="shared" si="63"/>
        <v>1531.5682792138059</v>
      </c>
      <c r="AF56" s="45">
        <f t="shared" si="63"/>
        <v>1531.5682792138059</v>
      </c>
      <c r="AG56" s="45">
        <f t="shared" si="63"/>
        <v>1531.5682792138059</v>
      </c>
      <c r="AH56" s="45">
        <f t="shared" si="63"/>
        <v>1531.5682792138059</v>
      </c>
      <c r="AI56" s="45">
        <f t="shared" si="63"/>
        <v>1531.5682792138059</v>
      </c>
      <c r="AJ56" s="45">
        <f t="shared" si="63"/>
        <v>1531.5682792138059</v>
      </c>
      <c r="AK56" s="45">
        <f t="shared" si="63"/>
        <v>1531.5682792138059</v>
      </c>
      <c r="AL56" s="45">
        <f t="shared" si="63"/>
        <v>1531.5682792138059</v>
      </c>
      <c r="AM56" s="45">
        <f t="shared" si="63"/>
        <v>1531.5682792138059</v>
      </c>
      <c r="AN56" s="45">
        <f t="shared" si="63"/>
        <v>1531.5682792138059</v>
      </c>
      <c r="AO56" s="45">
        <f t="shared" si="63"/>
        <v>1531.5682792138059</v>
      </c>
      <c r="AP56" s="44">
        <f t="shared" si="63"/>
        <v>1531.5682792138059</v>
      </c>
    </row>
    <row r="57" spans="2:50" x14ac:dyDescent="0.25">
      <c r="B57" s="10" t="s">
        <v>10</v>
      </c>
      <c r="C57" s="12">
        <f>C35</f>
        <v>0.61780911191421295</v>
      </c>
      <c r="D57" s="12">
        <f t="shared" ref="D57:F57" si="64">D35</f>
        <v>0.2717578055572013</v>
      </c>
      <c r="E57" s="12">
        <f t="shared" si="64"/>
        <v>6.0607855915634778E-2</v>
      </c>
      <c r="F57" s="12">
        <f t="shared" si="64"/>
        <v>4.9825226612950968E-2</v>
      </c>
      <c r="I57" s="2">
        <v>10</v>
      </c>
      <c r="J57" s="2" t="s">
        <v>42</v>
      </c>
      <c r="K57" s="2" t="s">
        <v>44</v>
      </c>
      <c r="L57" s="8">
        <f t="shared" si="45"/>
        <v>3312.1094420966201</v>
      </c>
      <c r="M57" s="8">
        <f t="shared" si="46"/>
        <v>3312.1094420966201</v>
      </c>
      <c r="N57" s="45">
        <f>(O15)*$C$4</f>
        <v>2370.3936174994719</v>
      </c>
      <c r="O57" s="45">
        <f>(O15)*$C$4</f>
        <v>2370.3936174994719</v>
      </c>
      <c r="P57" s="45">
        <f>(O15)*$C$4</f>
        <v>2370.3936174994719</v>
      </c>
      <c r="Q57" s="45">
        <f t="shared" ref="Q57:AA57" si="65">($O$15)*$C$4</f>
        <v>2370.3936174994719</v>
      </c>
      <c r="R57" s="45">
        <f t="shared" si="65"/>
        <v>2370.3936174994719</v>
      </c>
      <c r="S57" s="45">
        <f t="shared" si="65"/>
        <v>2370.3936174994719</v>
      </c>
      <c r="T57" s="45">
        <f t="shared" si="65"/>
        <v>2370.3936174994719</v>
      </c>
      <c r="U57" s="45">
        <f t="shared" si="65"/>
        <v>2370.3936174994719</v>
      </c>
      <c r="V57" s="45">
        <f t="shared" si="65"/>
        <v>2370.3936174994719</v>
      </c>
      <c r="W57" s="45">
        <f t="shared" si="65"/>
        <v>2370.3936174994719</v>
      </c>
      <c r="X57" s="45">
        <f t="shared" si="65"/>
        <v>2370.3936174994719</v>
      </c>
      <c r="Y57" s="45">
        <f t="shared" si="65"/>
        <v>2370.3936174994719</v>
      </c>
      <c r="Z57" s="45">
        <f t="shared" si="65"/>
        <v>2370.3936174994719</v>
      </c>
      <c r="AA57" s="44">
        <f t="shared" si="65"/>
        <v>2370.3936174994719</v>
      </c>
    </row>
    <row r="58" spans="2:50" x14ac:dyDescent="0.25">
      <c r="B58" s="5" t="s">
        <v>13</v>
      </c>
      <c r="C58" s="66">
        <f>C57+D57</f>
        <v>0.88956691747141425</v>
      </c>
      <c r="D58" s="66"/>
      <c r="E58" s="66">
        <f>E57+F57</f>
        <v>0.11043308252858575</v>
      </c>
      <c r="F58" s="66"/>
      <c r="I58" s="2">
        <v>11</v>
      </c>
      <c r="J58" s="2" t="s">
        <v>42</v>
      </c>
      <c r="K58" s="2" t="s">
        <v>44</v>
      </c>
      <c r="L58" s="8">
        <f t="shared" si="45"/>
        <v>1726.8450799816767</v>
      </c>
      <c r="M58" s="8">
        <f t="shared" si="46"/>
        <v>1726.8450799816767</v>
      </c>
      <c r="N58" s="8">
        <f t="shared" si="48"/>
        <v>1726.8450799816767</v>
      </c>
      <c r="O58" s="8">
        <f t="shared" si="49"/>
        <v>1726.8450799816767</v>
      </c>
      <c r="P58" s="8">
        <f t="shared" si="50"/>
        <v>1726.8450799816767</v>
      </c>
      <c r="Q58" s="8">
        <f t="shared" ref="Q58:V58" si="66">($O$16+$N$16*$D$43)*$C$4</f>
        <v>1726.8450799816767</v>
      </c>
      <c r="R58" s="8">
        <f t="shared" si="66"/>
        <v>1726.8450799816767</v>
      </c>
      <c r="S58" s="8">
        <f t="shared" si="66"/>
        <v>1726.8450799816767</v>
      </c>
      <c r="T58" s="8">
        <f t="shared" si="66"/>
        <v>1726.8450799816767</v>
      </c>
      <c r="U58" s="8">
        <f t="shared" si="66"/>
        <v>1726.8450799816767</v>
      </c>
      <c r="V58" s="8">
        <f t="shared" si="66"/>
        <v>1726.8450799816767</v>
      </c>
      <c r="W58" s="45">
        <f t="shared" ref="W58:AX58" si="67">($O$16)*$C$4</f>
        <v>1235.8596923076925</v>
      </c>
      <c r="X58" s="45">
        <f t="shared" si="67"/>
        <v>1235.8596923076925</v>
      </c>
      <c r="Y58" s="45">
        <f t="shared" si="67"/>
        <v>1235.8596923076925</v>
      </c>
      <c r="Z58" s="45">
        <f t="shared" si="67"/>
        <v>1235.8596923076925</v>
      </c>
      <c r="AA58" s="45">
        <f t="shared" si="67"/>
        <v>1235.8596923076925</v>
      </c>
      <c r="AB58" s="45">
        <f t="shared" si="67"/>
        <v>1235.8596923076925</v>
      </c>
      <c r="AC58" s="45">
        <f t="shared" si="67"/>
        <v>1235.8596923076925</v>
      </c>
      <c r="AD58" s="45">
        <f t="shared" si="67"/>
        <v>1235.8596923076925</v>
      </c>
      <c r="AE58" s="45">
        <f t="shared" si="67"/>
        <v>1235.8596923076925</v>
      </c>
      <c r="AF58" s="45">
        <f t="shared" si="67"/>
        <v>1235.8596923076925</v>
      </c>
      <c r="AG58" s="45">
        <f t="shared" si="67"/>
        <v>1235.8596923076925</v>
      </c>
      <c r="AH58" s="45">
        <f t="shared" si="67"/>
        <v>1235.8596923076925</v>
      </c>
      <c r="AI58" s="45">
        <f t="shared" si="67"/>
        <v>1235.8596923076925</v>
      </c>
      <c r="AJ58" s="45">
        <f t="shared" si="67"/>
        <v>1235.8596923076925</v>
      </c>
      <c r="AK58" s="45">
        <f t="shared" si="67"/>
        <v>1235.8596923076925</v>
      </c>
      <c r="AL58" s="45">
        <f t="shared" si="67"/>
        <v>1235.8596923076925</v>
      </c>
      <c r="AM58" s="45">
        <f t="shared" si="67"/>
        <v>1235.8596923076925</v>
      </c>
      <c r="AN58" s="45">
        <f t="shared" si="67"/>
        <v>1235.8596923076925</v>
      </c>
      <c r="AO58" s="45">
        <f t="shared" si="67"/>
        <v>1235.8596923076925</v>
      </c>
      <c r="AP58" s="45">
        <f t="shared" si="67"/>
        <v>1235.8596923076925</v>
      </c>
      <c r="AQ58" s="45">
        <f t="shared" si="67"/>
        <v>1235.8596923076925</v>
      </c>
      <c r="AR58" s="45">
        <f t="shared" si="67"/>
        <v>1235.8596923076925</v>
      </c>
      <c r="AS58" s="45">
        <f t="shared" si="67"/>
        <v>1235.8596923076925</v>
      </c>
      <c r="AT58" s="45">
        <f t="shared" si="67"/>
        <v>1235.8596923076925</v>
      </c>
      <c r="AU58" s="45">
        <f t="shared" si="67"/>
        <v>1235.8596923076925</v>
      </c>
      <c r="AV58" s="45">
        <f t="shared" si="67"/>
        <v>1235.8596923076925</v>
      </c>
      <c r="AW58" s="45">
        <f t="shared" si="67"/>
        <v>1235.8596923076925</v>
      </c>
      <c r="AX58" s="44">
        <f t="shared" si="67"/>
        <v>1235.8596923076925</v>
      </c>
    </row>
    <row r="59" spans="2:50" x14ac:dyDescent="0.25">
      <c r="B59" s="10" t="s">
        <v>24</v>
      </c>
      <c r="C59" s="69">
        <f>C56/C58</f>
        <v>12270.01565101565</v>
      </c>
      <c r="D59" s="69"/>
      <c r="E59" s="69"/>
      <c r="F59" s="69"/>
      <c r="I59" s="4">
        <v>12</v>
      </c>
      <c r="J59" s="2" t="s">
        <v>42</v>
      </c>
      <c r="K59" s="2" t="s">
        <v>44</v>
      </c>
      <c r="L59" s="8">
        <f t="shared" si="45"/>
        <v>288.96000000000004</v>
      </c>
      <c r="M59" s="8">
        <f t="shared" si="46"/>
        <v>288.96000000000004</v>
      </c>
      <c r="N59" s="8">
        <f t="shared" si="48"/>
        <v>288.96000000000004</v>
      </c>
      <c r="O59" s="8">
        <f t="shared" si="49"/>
        <v>288.96000000000004</v>
      </c>
      <c r="P59" s="8">
        <f t="shared" si="50"/>
        <v>288.96000000000004</v>
      </c>
      <c r="Q59" s="8">
        <f t="shared" ref="Q59:AX59" si="68">($O$17+$N$17*$D$43)*$C$4</f>
        <v>288.96000000000004</v>
      </c>
      <c r="R59" s="8">
        <f t="shared" si="68"/>
        <v>288.96000000000004</v>
      </c>
      <c r="S59" s="8">
        <f t="shared" si="68"/>
        <v>288.96000000000004</v>
      </c>
      <c r="T59" s="8">
        <f t="shared" si="68"/>
        <v>288.96000000000004</v>
      </c>
      <c r="U59" s="8">
        <f t="shared" si="68"/>
        <v>288.96000000000004</v>
      </c>
      <c r="V59" s="8">
        <f t="shared" si="68"/>
        <v>288.96000000000004</v>
      </c>
      <c r="W59" s="8">
        <f t="shared" si="68"/>
        <v>288.96000000000004</v>
      </c>
      <c r="X59" s="8">
        <f t="shared" si="68"/>
        <v>288.96000000000004</v>
      </c>
      <c r="Y59" s="8">
        <f t="shared" si="68"/>
        <v>288.96000000000004</v>
      </c>
      <c r="Z59" s="8">
        <f t="shared" si="68"/>
        <v>288.96000000000004</v>
      </c>
      <c r="AA59" s="8">
        <f t="shared" si="68"/>
        <v>288.96000000000004</v>
      </c>
      <c r="AB59" s="8">
        <f t="shared" si="68"/>
        <v>288.96000000000004</v>
      </c>
      <c r="AC59" s="8">
        <f t="shared" si="68"/>
        <v>288.96000000000004</v>
      </c>
      <c r="AD59" s="8">
        <f t="shared" si="68"/>
        <v>288.96000000000004</v>
      </c>
      <c r="AE59" s="8">
        <f t="shared" si="68"/>
        <v>288.96000000000004</v>
      </c>
      <c r="AF59" s="8">
        <f t="shared" si="68"/>
        <v>288.96000000000004</v>
      </c>
      <c r="AG59" s="8">
        <f t="shared" si="68"/>
        <v>288.96000000000004</v>
      </c>
      <c r="AH59" s="8">
        <f t="shared" si="68"/>
        <v>288.96000000000004</v>
      </c>
      <c r="AI59" s="8">
        <f t="shared" si="68"/>
        <v>288.96000000000004</v>
      </c>
      <c r="AJ59" s="8">
        <f t="shared" si="68"/>
        <v>288.96000000000004</v>
      </c>
      <c r="AK59" s="8">
        <f t="shared" si="68"/>
        <v>288.96000000000004</v>
      </c>
      <c r="AL59" s="8">
        <f t="shared" si="68"/>
        <v>288.96000000000004</v>
      </c>
      <c r="AM59" s="8">
        <f t="shared" si="68"/>
        <v>288.96000000000004</v>
      </c>
      <c r="AN59" s="8">
        <f t="shared" si="68"/>
        <v>288.96000000000004</v>
      </c>
      <c r="AO59" s="8">
        <f t="shared" si="68"/>
        <v>288.96000000000004</v>
      </c>
      <c r="AP59" s="8">
        <f t="shared" si="68"/>
        <v>288.96000000000004</v>
      </c>
      <c r="AQ59" s="8">
        <f t="shared" si="68"/>
        <v>288.96000000000004</v>
      </c>
      <c r="AR59" s="8">
        <f t="shared" si="68"/>
        <v>288.96000000000004</v>
      </c>
      <c r="AS59" s="8">
        <f t="shared" si="68"/>
        <v>288.96000000000004</v>
      </c>
      <c r="AT59" s="8">
        <f t="shared" si="68"/>
        <v>288.96000000000004</v>
      </c>
      <c r="AU59" s="8">
        <f t="shared" si="68"/>
        <v>288.96000000000004</v>
      </c>
      <c r="AV59" s="8">
        <f t="shared" si="68"/>
        <v>288.96000000000004</v>
      </c>
      <c r="AW59" s="8">
        <f t="shared" si="68"/>
        <v>288.96000000000004</v>
      </c>
      <c r="AX59" s="8">
        <f t="shared" si="68"/>
        <v>288.96000000000004</v>
      </c>
    </row>
    <row r="60" spans="2:50" x14ac:dyDescent="0.25">
      <c r="B60" s="5" t="s">
        <v>11</v>
      </c>
      <c r="C60" s="6">
        <f>C55</f>
        <v>6364</v>
      </c>
      <c r="D60" s="6">
        <f>D55</f>
        <v>4551</v>
      </c>
      <c r="E60" s="27">
        <f>C59*E57</f>
        <v>743.65934065934016</v>
      </c>
      <c r="F60" s="27">
        <f>C59*F57</f>
        <v>611.3563103563099</v>
      </c>
      <c r="I60" s="7">
        <v>13</v>
      </c>
      <c r="J60" s="2" t="s">
        <v>42</v>
      </c>
      <c r="K60" s="2" t="s">
        <v>44</v>
      </c>
      <c r="L60" s="8">
        <f t="shared" si="45"/>
        <v>2058.84</v>
      </c>
      <c r="M60" s="8">
        <f t="shared" si="46"/>
        <v>2058.84</v>
      </c>
      <c r="N60" s="8">
        <f t="shared" si="48"/>
        <v>2058.84</v>
      </c>
      <c r="O60" s="8">
        <f t="shared" si="49"/>
        <v>2058.84</v>
      </c>
      <c r="P60" s="8">
        <f t="shared" si="50"/>
        <v>2058.84</v>
      </c>
      <c r="Q60" s="8">
        <f>($O$18+$N$18*$D$43)*$C$4</f>
        <v>2058.84</v>
      </c>
      <c r="R60" s="8">
        <f>($O$18+$N$18*$D$43)*$C$4</f>
        <v>2058.84</v>
      </c>
      <c r="S60" s="8">
        <f>($O$18+$N$18*$D$43)*$C$4</f>
        <v>2058.84</v>
      </c>
      <c r="T60" s="8">
        <f>($O$18+$N$18*$D$43)*$C$4</f>
        <v>2058.84</v>
      </c>
      <c r="U60" s="8">
        <f>($O$18+$N$18*$D$43)*$C$4</f>
        <v>2058.84</v>
      </c>
      <c r="V60" s="45">
        <f t="shared" ref="V60:AS60" si="69">($O$18)*$C$4</f>
        <v>1473.4601258717246</v>
      </c>
      <c r="W60" s="45">
        <f t="shared" si="69"/>
        <v>1473.4601258717246</v>
      </c>
      <c r="X60" s="45">
        <f t="shared" si="69"/>
        <v>1473.4601258717246</v>
      </c>
      <c r="Y60" s="45">
        <f t="shared" si="69"/>
        <v>1473.4601258717246</v>
      </c>
      <c r="Z60" s="45">
        <f t="shared" si="69"/>
        <v>1473.4601258717246</v>
      </c>
      <c r="AA60" s="45">
        <f t="shared" si="69"/>
        <v>1473.4601258717246</v>
      </c>
      <c r="AB60" s="45">
        <f t="shared" si="69"/>
        <v>1473.4601258717246</v>
      </c>
      <c r="AC60" s="45">
        <f t="shared" si="69"/>
        <v>1473.4601258717246</v>
      </c>
      <c r="AD60" s="45">
        <f t="shared" si="69"/>
        <v>1473.4601258717246</v>
      </c>
      <c r="AE60" s="45">
        <f t="shared" si="69"/>
        <v>1473.4601258717246</v>
      </c>
      <c r="AF60" s="45">
        <f t="shared" si="69"/>
        <v>1473.4601258717246</v>
      </c>
      <c r="AG60" s="45">
        <f t="shared" si="69"/>
        <v>1473.4601258717246</v>
      </c>
      <c r="AH60" s="45">
        <f t="shared" si="69"/>
        <v>1473.4601258717246</v>
      </c>
      <c r="AI60" s="45">
        <f t="shared" si="69"/>
        <v>1473.4601258717246</v>
      </c>
      <c r="AJ60" s="45">
        <f t="shared" si="69"/>
        <v>1473.4601258717246</v>
      </c>
      <c r="AK60" s="45">
        <f t="shared" si="69"/>
        <v>1473.4601258717246</v>
      </c>
      <c r="AL60" s="45">
        <f t="shared" si="69"/>
        <v>1473.4601258717246</v>
      </c>
      <c r="AM60" s="45">
        <f t="shared" si="69"/>
        <v>1473.4601258717246</v>
      </c>
      <c r="AN60" s="45">
        <f t="shared" si="69"/>
        <v>1473.4601258717246</v>
      </c>
      <c r="AO60" s="45">
        <f t="shared" si="69"/>
        <v>1473.4601258717246</v>
      </c>
      <c r="AP60" s="45">
        <f t="shared" si="69"/>
        <v>1473.4601258717246</v>
      </c>
      <c r="AQ60" s="45">
        <f t="shared" si="69"/>
        <v>1473.4601258717246</v>
      </c>
      <c r="AR60" s="45">
        <f t="shared" si="69"/>
        <v>1473.4601258717246</v>
      </c>
      <c r="AS60" s="44">
        <f t="shared" si="69"/>
        <v>1473.4601258717246</v>
      </c>
    </row>
    <row r="61" spans="2:50" x14ac:dyDescent="0.25">
      <c r="B61" s="10" t="s">
        <v>15</v>
      </c>
      <c r="F61" s="25">
        <f>F55-F60</f>
        <v>636.6436896436901</v>
      </c>
      <c r="I61" s="7">
        <v>14</v>
      </c>
      <c r="J61" s="2" t="s">
        <v>42</v>
      </c>
      <c r="K61" s="2" t="s">
        <v>44</v>
      </c>
      <c r="L61" s="8">
        <f t="shared" si="45"/>
        <v>2788.98</v>
      </c>
      <c r="M61" s="8">
        <f t="shared" si="46"/>
        <v>2788.98</v>
      </c>
      <c r="N61" s="8">
        <f t="shared" si="48"/>
        <v>2788.98</v>
      </c>
      <c r="O61" s="8">
        <f t="shared" si="49"/>
        <v>2788.98</v>
      </c>
      <c r="P61" s="45">
        <f>($O$19)*$C$4</f>
        <v>1996.0030025906444</v>
      </c>
      <c r="Q61" s="45">
        <f t="shared" ref="Q61:AG61" si="70">($O$19)*$C$4</f>
        <v>1996.0030025906444</v>
      </c>
      <c r="R61" s="45">
        <f t="shared" si="70"/>
        <v>1996.0030025906444</v>
      </c>
      <c r="S61" s="45">
        <f t="shared" si="70"/>
        <v>1996.0030025906444</v>
      </c>
      <c r="T61" s="45">
        <f t="shared" si="70"/>
        <v>1996.0030025906444</v>
      </c>
      <c r="U61" s="45">
        <f t="shared" si="70"/>
        <v>1996.0030025906444</v>
      </c>
      <c r="V61" s="45">
        <f t="shared" si="70"/>
        <v>1996.0030025906444</v>
      </c>
      <c r="W61" s="45">
        <f t="shared" si="70"/>
        <v>1996.0030025906444</v>
      </c>
      <c r="X61" s="45">
        <f t="shared" si="70"/>
        <v>1996.0030025906444</v>
      </c>
      <c r="Y61" s="45">
        <f t="shared" si="70"/>
        <v>1996.0030025906444</v>
      </c>
      <c r="Z61" s="45">
        <f t="shared" si="70"/>
        <v>1996.0030025906444</v>
      </c>
      <c r="AA61" s="45">
        <f t="shared" si="70"/>
        <v>1996.0030025906444</v>
      </c>
      <c r="AB61" s="45">
        <f t="shared" si="70"/>
        <v>1996.0030025906444</v>
      </c>
      <c r="AC61" s="45">
        <f t="shared" si="70"/>
        <v>1996.0030025906444</v>
      </c>
      <c r="AD61" s="45">
        <f t="shared" si="70"/>
        <v>1996.0030025906444</v>
      </c>
      <c r="AE61" s="45">
        <f t="shared" si="70"/>
        <v>1996.0030025906444</v>
      </c>
      <c r="AF61" s="45">
        <f t="shared" si="70"/>
        <v>1996.0030025906444</v>
      </c>
      <c r="AG61" s="44">
        <f t="shared" si="70"/>
        <v>1996.0030025906444</v>
      </c>
    </row>
    <row r="62" spans="2:50" x14ac:dyDescent="0.25">
      <c r="B62" s="26" t="s">
        <v>14</v>
      </c>
      <c r="C62" s="67">
        <f>F61/E60</f>
        <v>0.8560958692177949</v>
      </c>
      <c r="D62" s="67"/>
      <c r="E62" s="67"/>
      <c r="F62" s="67"/>
      <c r="I62" s="7">
        <v>15</v>
      </c>
      <c r="J62" s="2" t="s">
        <v>42</v>
      </c>
      <c r="K62" s="2" t="s">
        <v>44</v>
      </c>
      <c r="L62" s="8">
        <f t="shared" si="45"/>
        <v>2860.873075379106</v>
      </c>
      <c r="M62" s="8">
        <f t="shared" si="46"/>
        <v>2860.873075379106</v>
      </c>
      <c r="N62" s="8">
        <f t="shared" si="48"/>
        <v>2860.873075379106</v>
      </c>
      <c r="O62" s="45">
        <f>(O20)*$C$4</f>
        <v>2047.4550726385371</v>
      </c>
      <c r="P62" s="45">
        <f>($O$20)*$C$4</f>
        <v>2047.4550726385371</v>
      </c>
      <c r="Q62" s="45">
        <f t="shared" ref="Q62:AF62" si="71">($O$20)*$C$4</f>
        <v>2047.4550726385371</v>
      </c>
      <c r="R62" s="45">
        <f t="shared" si="71"/>
        <v>2047.4550726385371</v>
      </c>
      <c r="S62" s="45">
        <f t="shared" si="71"/>
        <v>2047.4550726385371</v>
      </c>
      <c r="T62" s="45">
        <f t="shared" si="71"/>
        <v>2047.4550726385371</v>
      </c>
      <c r="U62" s="45">
        <f t="shared" si="71"/>
        <v>2047.4550726385371</v>
      </c>
      <c r="V62" s="45">
        <f t="shared" si="71"/>
        <v>2047.4550726385371</v>
      </c>
      <c r="W62" s="45">
        <f t="shared" si="71"/>
        <v>2047.4550726385371</v>
      </c>
      <c r="X62" s="45">
        <f t="shared" si="71"/>
        <v>2047.4550726385371</v>
      </c>
      <c r="Y62" s="45">
        <f t="shared" si="71"/>
        <v>2047.4550726385371</v>
      </c>
      <c r="Z62" s="45">
        <f t="shared" si="71"/>
        <v>2047.4550726385371</v>
      </c>
      <c r="AA62" s="45">
        <f t="shared" si="71"/>
        <v>2047.4550726385371</v>
      </c>
      <c r="AB62" s="45">
        <f t="shared" si="71"/>
        <v>2047.4550726385371</v>
      </c>
      <c r="AC62" s="45">
        <f t="shared" si="71"/>
        <v>2047.4550726385371</v>
      </c>
      <c r="AD62" s="45">
        <f t="shared" si="71"/>
        <v>2047.4550726385371</v>
      </c>
      <c r="AE62" s="45">
        <f t="shared" si="71"/>
        <v>2047.4550726385371</v>
      </c>
      <c r="AF62" s="44">
        <f t="shared" si="71"/>
        <v>2047.4550726385371</v>
      </c>
    </row>
    <row r="63" spans="2:50" x14ac:dyDescent="0.25">
      <c r="B63" t="s">
        <v>25</v>
      </c>
      <c r="D63" s="9"/>
      <c r="E63" s="9"/>
      <c r="F63" s="9"/>
      <c r="I63" s="7">
        <v>16</v>
      </c>
      <c r="J63" s="2" t="s">
        <v>42</v>
      </c>
      <c r="K63" s="2" t="s">
        <v>44</v>
      </c>
      <c r="L63" s="8">
        <f t="shared" si="45"/>
        <v>1290.8903701451293</v>
      </c>
      <c r="M63" s="8">
        <f t="shared" si="46"/>
        <v>1290.8903701451293</v>
      </c>
      <c r="N63" s="8">
        <f t="shared" si="48"/>
        <v>1290.8903701451293</v>
      </c>
      <c r="O63" s="8">
        <f t="shared" si="49"/>
        <v>1290.8903701451293</v>
      </c>
      <c r="P63" s="8">
        <f t="shared" si="50"/>
        <v>1290.8903701451293</v>
      </c>
      <c r="Q63" s="8">
        <f t="shared" ref="Q63:AB63" si="72">($O$21+$N$21*$D$43)*$C$4</f>
        <v>1290.8903701451293</v>
      </c>
      <c r="R63" s="8">
        <f t="shared" si="72"/>
        <v>1290.8903701451293</v>
      </c>
      <c r="S63" s="8">
        <f t="shared" si="72"/>
        <v>1290.8903701451293</v>
      </c>
      <c r="T63" s="8">
        <f t="shared" si="72"/>
        <v>1290.8903701451293</v>
      </c>
      <c r="U63" s="8">
        <f t="shared" si="72"/>
        <v>1290.8903701451293</v>
      </c>
      <c r="V63" s="8">
        <f t="shared" si="72"/>
        <v>1290.8903701451293</v>
      </c>
      <c r="W63" s="8">
        <f t="shared" si="72"/>
        <v>1290.8903701451293</v>
      </c>
      <c r="X63" s="8">
        <f t="shared" si="72"/>
        <v>1290.8903701451293</v>
      </c>
      <c r="Y63" s="8">
        <f t="shared" si="72"/>
        <v>1290.8903701451293</v>
      </c>
      <c r="Z63" s="8">
        <f t="shared" si="72"/>
        <v>1290.8903701451293</v>
      </c>
      <c r="AA63" s="8">
        <f t="shared" si="72"/>
        <v>1290.8903701451293</v>
      </c>
      <c r="AB63" s="8">
        <f t="shared" si="72"/>
        <v>1290.8903701451293</v>
      </c>
      <c r="AC63" s="45">
        <f t="shared" ref="AC63:AX63" si="73">($O$21)*$C$4</f>
        <v>923.85784581640098</v>
      </c>
      <c r="AD63" s="45">
        <f t="shared" si="73"/>
        <v>923.85784581640098</v>
      </c>
      <c r="AE63" s="45">
        <f t="shared" si="73"/>
        <v>923.85784581640098</v>
      </c>
      <c r="AF63" s="45">
        <f t="shared" si="73"/>
        <v>923.85784581640098</v>
      </c>
      <c r="AG63" s="45">
        <f t="shared" si="73"/>
        <v>923.85784581640098</v>
      </c>
      <c r="AH63" s="45">
        <f t="shared" si="73"/>
        <v>923.85784581640098</v>
      </c>
      <c r="AI63" s="45">
        <f t="shared" si="73"/>
        <v>923.85784581640098</v>
      </c>
      <c r="AJ63" s="45">
        <f t="shared" si="73"/>
        <v>923.85784581640098</v>
      </c>
      <c r="AK63" s="45">
        <f t="shared" si="73"/>
        <v>923.85784581640098</v>
      </c>
      <c r="AL63" s="45">
        <f t="shared" si="73"/>
        <v>923.85784581640098</v>
      </c>
      <c r="AM63" s="45">
        <f t="shared" si="73"/>
        <v>923.85784581640098</v>
      </c>
      <c r="AN63" s="45">
        <f t="shared" si="73"/>
        <v>923.85784581640098</v>
      </c>
      <c r="AO63" s="45">
        <f t="shared" si="73"/>
        <v>923.85784581640098</v>
      </c>
      <c r="AP63" s="45">
        <f t="shared" si="73"/>
        <v>923.85784581640098</v>
      </c>
      <c r="AQ63" s="45">
        <f t="shared" si="73"/>
        <v>923.85784581640098</v>
      </c>
      <c r="AR63" s="45">
        <f t="shared" si="73"/>
        <v>923.85784581640098</v>
      </c>
      <c r="AS63" s="45">
        <f t="shared" si="73"/>
        <v>923.85784581640098</v>
      </c>
      <c r="AT63" s="45">
        <f t="shared" si="73"/>
        <v>923.85784581640098</v>
      </c>
      <c r="AU63" s="45">
        <f t="shared" si="73"/>
        <v>923.85784581640098</v>
      </c>
      <c r="AV63" s="45">
        <f t="shared" si="73"/>
        <v>923.85784581640098</v>
      </c>
      <c r="AW63" s="45">
        <f t="shared" si="73"/>
        <v>923.85784581640098</v>
      </c>
      <c r="AX63" s="45">
        <f t="shared" si="73"/>
        <v>923.85784581640098</v>
      </c>
    </row>
    <row r="64" spans="2:50" x14ac:dyDescent="0.25">
      <c r="I64" s="4">
        <v>17</v>
      </c>
      <c r="J64" s="2" t="s">
        <v>42</v>
      </c>
      <c r="K64" s="2" t="s">
        <v>44</v>
      </c>
      <c r="L64" s="8">
        <f t="shared" si="45"/>
        <v>701.17711018453826</v>
      </c>
      <c r="M64" s="8">
        <f t="shared" si="46"/>
        <v>701.17711018453826</v>
      </c>
      <c r="N64" s="8">
        <f t="shared" si="48"/>
        <v>701.17711018453826</v>
      </c>
      <c r="O64" s="8">
        <f t="shared" si="49"/>
        <v>701.17711018453826</v>
      </c>
      <c r="P64" s="8">
        <f t="shared" si="50"/>
        <v>701.17711018453826</v>
      </c>
      <c r="Q64" s="8">
        <f t="shared" ref="Q64:AV64" si="74">($O$22+$N$22*$D$43)*$C$4</f>
        <v>701.17711018453826</v>
      </c>
      <c r="R64" s="8">
        <f t="shared" si="74"/>
        <v>701.17711018453826</v>
      </c>
      <c r="S64" s="8">
        <f t="shared" si="74"/>
        <v>701.17711018453826</v>
      </c>
      <c r="T64" s="8">
        <f t="shared" si="74"/>
        <v>701.17711018453826</v>
      </c>
      <c r="U64" s="8">
        <f t="shared" si="74"/>
        <v>701.17711018453826</v>
      </c>
      <c r="V64" s="8">
        <f t="shared" si="74"/>
        <v>701.17711018453826</v>
      </c>
      <c r="W64" s="8">
        <f t="shared" si="74"/>
        <v>701.17711018453826</v>
      </c>
      <c r="X64" s="8">
        <f t="shared" si="74"/>
        <v>701.17711018453826</v>
      </c>
      <c r="Y64" s="8">
        <f t="shared" si="74"/>
        <v>701.17711018453826</v>
      </c>
      <c r="Z64" s="8">
        <f t="shared" si="74"/>
        <v>701.17711018453826</v>
      </c>
      <c r="AA64" s="8">
        <f t="shared" si="74"/>
        <v>701.17711018453826</v>
      </c>
      <c r="AB64" s="8">
        <f t="shared" si="74"/>
        <v>701.17711018453826</v>
      </c>
      <c r="AC64" s="8">
        <f t="shared" si="74"/>
        <v>701.17711018453826</v>
      </c>
      <c r="AD64" s="8">
        <f t="shared" si="74"/>
        <v>701.17711018453826</v>
      </c>
      <c r="AE64" s="8">
        <f t="shared" si="74"/>
        <v>701.17711018453826</v>
      </c>
      <c r="AF64" s="8">
        <f t="shared" si="74"/>
        <v>701.17711018453826</v>
      </c>
      <c r="AG64" s="8">
        <f t="shared" si="74"/>
        <v>701.17711018453826</v>
      </c>
      <c r="AH64" s="8">
        <f t="shared" si="74"/>
        <v>701.17711018453826</v>
      </c>
      <c r="AI64" s="8">
        <f t="shared" si="74"/>
        <v>701.17711018453826</v>
      </c>
      <c r="AJ64" s="8">
        <f t="shared" si="74"/>
        <v>701.17711018453826</v>
      </c>
      <c r="AK64" s="8">
        <f t="shared" si="74"/>
        <v>701.17711018453826</v>
      </c>
      <c r="AL64" s="8">
        <f t="shared" si="74"/>
        <v>701.17711018453826</v>
      </c>
      <c r="AM64" s="8">
        <f t="shared" si="74"/>
        <v>701.17711018453826</v>
      </c>
      <c r="AN64" s="8">
        <f t="shared" si="74"/>
        <v>701.17711018453826</v>
      </c>
      <c r="AO64" s="8">
        <f t="shared" si="74"/>
        <v>701.17711018453826</v>
      </c>
      <c r="AP64" s="8">
        <f t="shared" si="74"/>
        <v>701.17711018453826</v>
      </c>
      <c r="AQ64" s="8">
        <f t="shared" si="74"/>
        <v>701.17711018453826</v>
      </c>
      <c r="AR64" s="8">
        <f t="shared" si="74"/>
        <v>701.17711018453826</v>
      </c>
      <c r="AS64" s="8">
        <f t="shared" si="74"/>
        <v>701.17711018453826</v>
      </c>
      <c r="AT64" s="8">
        <f t="shared" si="74"/>
        <v>701.17711018453826</v>
      </c>
      <c r="AU64" s="8">
        <f t="shared" si="74"/>
        <v>701.17711018453826</v>
      </c>
      <c r="AV64" s="8">
        <f t="shared" si="74"/>
        <v>701.17711018453826</v>
      </c>
      <c r="AW64" s="45">
        <f>($O$22)*$C$4</f>
        <v>501.81486323895098</v>
      </c>
      <c r="AX64" s="45">
        <f>($O$22)*$C$4</f>
        <v>501.81486323895098</v>
      </c>
    </row>
    <row r="65" spans="2:50" x14ac:dyDescent="0.25">
      <c r="B65" s="62" t="s">
        <v>26</v>
      </c>
      <c r="C65" s="62"/>
      <c r="D65" s="62"/>
      <c r="E65" s="62"/>
      <c r="F65" s="62"/>
      <c r="I65" s="2">
        <v>1</v>
      </c>
      <c r="J65" s="2" t="s">
        <v>41</v>
      </c>
      <c r="K65" s="2" t="s">
        <v>45</v>
      </c>
      <c r="L65" s="8">
        <f>(P6+Q6*$E$44)*$E$4</f>
        <v>1859.294493084944</v>
      </c>
      <c r="M65" s="8">
        <f>(P6+Q6*$E$44)*$E$4</f>
        <v>1859.294493084944</v>
      </c>
      <c r="N65" s="8">
        <f>(P6+Q6*$E$44)*$E$4</f>
        <v>1859.294493084944</v>
      </c>
      <c r="O65" s="8">
        <f>(P6+Q6*$E$44)*$E$4</f>
        <v>1859.294493084944</v>
      </c>
      <c r="P65" s="8">
        <f>(P6+Q6*$E$44)*$E$4</f>
        <v>1859.294493084944</v>
      </c>
      <c r="Q65" s="8">
        <f t="shared" ref="Q65:W65" si="75">($P$6+$Q$6*$E$44)*$E$4</f>
        <v>1859.294493084944</v>
      </c>
      <c r="R65" s="8">
        <f t="shared" si="75"/>
        <v>1859.294493084944</v>
      </c>
      <c r="S65" s="8">
        <f t="shared" si="75"/>
        <v>1859.294493084944</v>
      </c>
      <c r="T65" s="8">
        <f t="shared" si="75"/>
        <v>1859.294493084944</v>
      </c>
      <c r="U65" s="8">
        <f t="shared" si="75"/>
        <v>1859.294493084944</v>
      </c>
      <c r="V65" s="8">
        <f t="shared" si="75"/>
        <v>1859.294493084944</v>
      </c>
      <c r="W65" s="8">
        <f t="shared" si="75"/>
        <v>1859.294493084944</v>
      </c>
      <c r="X65" s="45">
        <f t="shared" ref="X65:AO65" si="76">($P$6)*$E$4</f>
        <v>1576.48</v>
      </c>
      <c r="Y65" s="45">
        <f t="shared" si="76"/>
        <v>1576.48</v>
      </c>
      <c r="Z65" s="45">
        <f t="shared" si="76"/>
        <v>1576.48</v>
      </c>
      <c r="AA65" s="45">
        <f t="shared" si="76"/>
        <v>1576.48</v>
      </c>
      <c r="AB65" s="45">
        <f t="shared" si="76"/>
        <v>1576.48</v>
      </c>
      <c r="AC65" s="45">
        <f t="shared" si="76"/>
        <v>1576.48</v>
      </c>
      <c r="AD65" s="45">
        <f t="shared" si="76"/>
        <v>1576.48</v>
      </c>
      <c r="AE65" s="45">
        <f t="shared" si="76"/>
        <v>1576.48</v>
      </c>
      <c r="AF65" s="45">
        <f t="shared" si="76"/>
        <v>1576.48</v>
      </c>
      <c r="AG65" s="45">
        <f t="shared" si="76"/>
        <v>1576.48</v>
      </c>
      <c r="AH65" s="45">
        <f t="shared" si="76"/>
        <v>1576.48</v>
      </c>
      <c r="AI65" s="45">
        <f t="shared" si="76"/>
        <v>1576.48</v>
      </c>
      <c r="AJ65" s="45">
        <f t="shared" si="76"/>
        <v>1576.48</v>
      </c>
      <c r="AK65" s="45">
        <f t="shared" si="76"/>
        <v>1576.48</v>
      </c>
      <c r="AL65" s="45">
        <f t="shared" si="76"/>
        <v>1576.48</v>
      </c>
      <c r="AM65" s="45">
        <f t="shared" si="76"/>
        <v>1576.48</v>
      </c>
      <c r="AN65" s="45">
        <f t="shared" si="76"/>
        <v>1576.48</v>
      </c>
      <c r="AO65" s="44">
        <f t="shared" si="76"/>
        <v>1576.48</v>
      </c>
    </row>
    <row r="66" spans="2:50" x14ac:dyDescent="0.25">
      <c r="I66" s="2">
        <v>2</v>
      </c>
      <c r="J66" s="2" t="s">
        <v>41</v>
      </c>
      <c r="K66" s="2" t="s">
        <v>45</v>
      </c>
      <c r="L66" s="8">
        <f t="shared" ref="L66:L81" si="77">(P7+Q7*$E$44)*$E$4</f>
        <v>2079.1197803458408</v>
      </c>
      <c r="M66" s="8">
        <f t="shared" ref="M66:M81" si="78">(P7+Q7*$E$44)*$E$4</f>
        <v>2079.1197803458408</v>
      </c>
      <c r="N66" s="8">
        <f t="shared" ref="N66:N81" si="79">(P7+Q7*$E$44)*$E$4</f>
        <v>2079.1197803458408</v>
      </c>
      <c r="O66" s="8">
        <f t="shared" ref="O66:O81" si="80">(P7+Q7*$E$44)*$E$4</f>
        <v>2079.1197803458408</v>
      </c>
      <c r="P66" s="8">
        <f t="shared" ref="P66:P81" si="81">(P7+Q7*$E$44)*$E$4</f>
        <v>2079.1197803458408</v>
      </c>
      <c r="Q66" s="8">
        <f t="shared" ref="Q66:X66" si="82">($P$7+$Q$7*$E$44)*$E$4</f>
        <v>2079.1197803458408</v>
      </c>
      <c r="R66" s="8">
        <f t="shared" si="82"/>
        <v>2079.1197803458408</v>
      </c>
      <c r="S66" s="8">
        <f t="shared" si="82"/>
        <v>2079.1197803458408</v>
      </c>
      <c r="T66" s="8">
        <f t="shared" si="82"/>
        <v>2079.1197803458408</v>
      </c>
      <c r="U66" s="8">
        <f t="shared" si="82"/>
        <v>2079.1197803458408</v>
      </c>
      <c r="V66" s="8">
        <f t="shared" si="82"/>
        <v>2079.1197803458408</v>
      </c>
      <c r="W66" s="8">
        <f t="shared" si="82"/>
        <v>2079.1197803458408</v>
      </c>
      <c r="X66" s="8">
        <f t="shared" si="82"/>
        <v>2079.1197803458408</v>
      </c>
      <c r="Y66" s="45">
        <f t="shared" ref="Y66:AL66" si="83">($P$7)*$E$4</f>
        <v>1840.34</v>
      </c>
      <c r="Z66" s="45">
        <f t="shared" si="83"/>
        <v>1840.34</v>
      </c>
      <c r="AA66" s="45">
        <f t="shared" si="83"/>
        <v>1840.34</v>
      </c>
      <c r="AB66" s="45">
        <f t="shared" si="83"/>
        <v>1840.34</v>
      </c>
      <c r="AC66" s="45">
        <f t="shared" si="83"/>
        <v>1840.34</v>
      </c>
      <c r="AD66" s="45">
        <f t="shared" si="83"/>
        <v>1840.34</v>
      </c>
      <c r="AE66" s="45">
        <f t="shared" si="83"/>
        <v>1840.34</v>
      </c>
      <c r="AF66" s="45">
        <f t="shared" si="83"/>
        <v>1840.34</v>
      </c>
      <c r="AG66" s="45">
        <f t="shared" si="83"/>
        <v>1840.34</v>
      </c>
      <c r="AH66" s="45">
        <f t="shared" si="83"/>
        <v>1840.34</v>
      </c>
      <c r="AI66" s="45">
        <f t="shared" si="83"/>
        <v>1840.34</v>
      </c>
      <c r="AJ66" s="45">
        <f t="shared" si="83"/>
        <v>1840.34</v>
      </c>
      <c r="AK66" s="45">
        <f t="shared" si="83"/>
        <v>1840.34</v>
      </c>
      <c r="AL66" s="44">
        <f t="shared" si="83"/>
        <v>1840.34</v>
      </c>
    </row>
    <row r="67" spans="2:50" x14ac:dyDescent="0.25">
      <c r="C67" s="63" t="s">
        <v>23</v>
      </c>
      <c r="D67" s="63"/>
      <c r="E67" s="63" t="s">
        <v>1</v>
      </c>
      <c r="F67" s="63"/>
      <c r="I67" s="2">
        <v>3</v>
      </c>
      <c r="J67" s="2" t="s">
        <v>41</v>
      </c>
      <c r="K67" s="2" t="s">
        <v>45</v>
      </c>
      <c r="L67" s="8">
        <f t="shared" si="77"/>
        <v>725.92785763513655</v>
      </c>
      <c r="M67" s="8">
        <f t="shared" si="78"/>
        <v>725.92785763513655</v>
      </c>
      <c r="N67" s="8">
        <f t="shared" si="79"/>
        <v>725.92785763513655</v>
      </c>
      <c r="O67" s="8">
        <f t="shared" si="80"/>
        <v>725.92785763513655</v>
      </c>
      <c r="P67" s="8">
        <f t="shared" si="81"/>
        <v>725.92785763513655</v>
      </c>
      <c r="Q67" s="8">
        <f t="shared" ref="Q67:AX67" si="84">($P$8+$Q$8*$E$44)*$E$4</f>
        <v>725.92785763513655</v>
      </c>
      <c r="R67" s="8">
        <f t="shared" si="84"/>
        <v>725.92785763513655</v>
      </c>
      <c r="S67" s="8">
        <f t="shared" si="84"/>
        <v>725.92785763513655</v>
      </c>
      <c r="T67" s="8">
        <f t="shared" si="84"/>
        <v>725.92785763513655</v>
      </c>
      <c r="U67" s="8">
        <f t="shared" si="84"/>
        <v>725.92785763513655</v>
      </c>
      <c r="V67" s="8">
        <f t="shared" si="84"/>
        <v>725.92785763513655</v>
      </c>
      <c r="W67" s="8">
        <f t="shared" si="84"/>
        <v>725.92785763513655</v>
      </c>
      <c r="X67" s="8">
        <f t="shared" si="84"/>
        <v>725.92785763513655</v>
      </c>
      <c r="Y67" s="8">
        <f t="shared" si="84"/>
        <v>725.92785763513655</v>
      </c>
      <c r="Z67" s="8">
        <f t="shared" si="84"/>
        <v>725.92785763513655</v>
      </c>
      <c r="AA67" s="8">
        <f t="shared" si="84"/>
        <v>725.92785763513655</v>
      </c>
      <c r="AB67" s="8">
        <f t="shared" si="84"/>
        <v>725.92785763513655</v>
      </c>
      <c r="AC67" s="8">
        <f t="shared" si="84"/>
        <v>725.92785763513655</v>
      </c>
      <c r="AD67" s="8">
        <f t="shared" si="84"/>
        <v>725.92785763513655</v>
      </c>
      <c r="AE67" s="8">
        <f t="shared" si="84"/>
        <v>725.92785763513655</v>
      </c>
      <c r="AF67" s="8">
        <f t="shared" si="84"/>
        <v>725.92785763513655</v>
      </c>
      <c r="AG67" s="8">
        <f t="shared" si="84"/>
        <v>725.92785763513655</v>
      </c>
      <c r="AH67" s="8">
        <f t="shared" si="84"/>
        <v>725.92785763513655</v>
      </c>
      <c r="AI67" s="8">
        <f t="shared" si="84"/>
        <v>725.92785763513655</v>
      </c>
      <c r="AJ67" s="8">
        <f t="shared" si="84"/>
        <v>725.92785763513655</v>
      </c>
      <c r="AK67" s="8">
        <f t="shared" si="84"/>
        <v>725.92785763513655</v>
      </c>
      <c r="AL67" s="8">
        <f t="shared" si="84"/>
        <v>725.92785763513655</v>
      </c>
      <c r="AM67" s="8">
        <f t="shared" si="84"/>
        <v>725.92785763513655</v>
      </c>
      <c r="AN67" s="8">
        <f t="shared" si="84"/>
        <v>725.92785763513655</v>
      </c>
      <c r="AO67" s="8">
        <f t="shared" si="84"/>
        <v>725.92785763513655</v>
      </c>
      <c r="AP67" s="8">
        <f t="shared" si="84"/>
        <v>725.92785763513655</v>
      </c>
      <c r="AQ67" s="8">
        <f t="shared" si="84"/>
        <v>725.92785763513655</v>
      </c>
      <c r="AR67" s="8">
        <f t="shared" si="84"/>
        <v>725.92785763513655</v>
      </c>
      <c r="AS67" s="8">
        <f t="shared" si="84"/>
        <v>725.92785763513655</v>
      </c>
      <c r="AT67" s="8">
        <f t="shared" si="84"/>
        <v>725.92785763513655</v>
      </c>
      <c r="AU67" s="8">
        <f t="shared" si="84"/>
        <v>725.92785763513655</v>
      </c>
      <c r="AV67" s="8">
        <f t="shared" si="84"/>
        <v>725.92785763513655</v>
      </c>
      <c r="AW67" s="8">
        <f t="shared" si="84"/>
        <v>725.92785763513655</v>
      </c>
      <c r="AX67" s="8">
        <f t="shared" si="84"/>
        <v>725.92785763513655</v>
      </c>
    </row>
    <row r="68" spans="2:50" x14ac:dyDescent="0.25">
      <c r="B68" s="22" t="s">
        <v>2</v>
      </c>
      <c r="C68" s="22" t="s">
        <v>3</v>
      </c>
      <c r="D68" s="22" t="s">
        <v>4</v>
      </c>
      <c r="E68" s="22" t="s">
        <v>3</v>
      </c>
      <c r="F68" s="22" t="s">
        <v>4</v>
      </c>
      <c r="I68" s="2">
        <v>4</v>
      </c>
      <c r="J68" s="2" t="s">
        <v>41</v>
      </c>
      <c r="K68" s="2" t="s">
        <v>45</v>
      </c>
      <c r="L68" s="8">
        <f t="shared" si="77"/>
        <v>296.11454114948179</v>
      </c>
      <c r="M68" s="8">
        <f t="shared" si="78"/>
        <v>296.11454114948179</v>
      </c>
      <c r="N68" s="8">
        <f t="shared" si="79"/>
        <v>296.11454114948179</v>
      </c>
      <c r="O68" s="8">
        <f t="shared" si="80"/>
        <v>296.11454114948179</v>
      </c>
      <c r="P68" s="8">
        <f t="shared" si="81"/>
        <v>296.11454114948179</v>
      </c>
      <c r="Q68" s="8">
        <f t="shared" ref="Q68:AX68" si="85">($P$9+$Q$9*$E$44)*$E$4</f>
        <v>296.11454114948179</v>
      </c>
      <c r="R68" s="8">
        <f t="shared" si="85"/>
        <v>296.11454114948179</v>
      </c>
      <c r="S68" s="8">
        <f t="shared" si="85"/>
        <v>296.11454114948179</v>
      </c>
      <c r="T68" s="8">
        <f t="shared" si="85"/>
        <v>296.11454114948179</v>
      </c>
      <c r="U68" s="8">
        <f t="shared" si="85"/>
        <v>296.11454114948179</v>
      </c>
      <c r="V68" s="8">
        <f t="shared" si="85"/>
        <v>296.11454114948179</v>
      </c>
      <c r="W68" s="8">
        <f t="shared" si="85"/>
        <v>296.11454114948179</v>
      </c>
      <c r="X68" s="8">
        <f t="shared" si="85"/>
        <v>296.11454114948179</v>
      </c>
      <c r="Y68" s="8">
        <f t="shared" si="85"/>
        <v>296.11454114948179</v>
      </c>
      <c r="Z68" s="8">
        <f t="shared" si="85"/>
        <v>296.11454114948179</v>
      </c>
      <c r="AA68" s="8">
        <f t="shared" si="85"/>
        <v>296.11454114948179</v>
      </c>
      <c r="AB68" s="8">
        <f t="shared" si="85"/>
        <v>296.11454114948179</v>
      </c>
      <c r="AC68" s="8">
        <f t="shared" si="85"/>
        <v>296.11454114948179</v>
      </c>
      <c r="AD68" s="8">
        <f t="shared" si="85"/>
        <v>296.11454114948179</v>
      </c>
      <c r="AE68" s="8">
        <f t="shared" si="85"/>
        <v>296.11454114948179</v>
      </c>
      <c r="AF68" s="8">
        <f t="shared" si="85"/>
        <v>296.11454114948179</v>
      </c>
      <c r="AG68" s="8">
        <f t="shared" si="85"/>
        <v>296.11454114948179</v>
      </c>
      <c r="AH68" s="8">
        <f t="shared" si="85"/>
        <v>296.11454114948179</v>
      </c>
      <c r="AI68" s="8">
        <f t="shared" si="85"/>
        <v>296.11454114948179</v>
      </c>
      <c r="AJ68" s="8">
        <f t="shared" si="85"/>
        <v>296.11454114948179</v>
      </c>
      <c r="AK68" s="8">
        <f t="shared" si="85"/>
        <v>296.11454114948179</v>
      </c>
      <c r="AL68" s="8">
        <f t="shared" si="85"/>
        <v>296.11454114948179</v>
      </c>
      <c r="AM68" s="8">
        <f t="shared" si="85"/>
        <v>296.11454114948179</v>
      </c>
      <c r="AN68" s="8">
        <f t="shared" si="85"/>
        <v>296.11454114948179</v>
      </c>
      <c r="AO68" s="8">
        <f t="shared" si="85"/>
        <v>296.11454114948179</v>
      </c>
      <c r="AP68" s="8">
        <f t="shared" si="85"/>
        <v>296.11454114948179</v>
      </c>
      <c r="AQ68" s="8">
        <f t="shared" si="85"/>
        <v>296.11454114948179</v>
      </c>
      <c r="AR68" s="8">
        <f t="shared" si="85"/>
        <v>296.11454114948179</v>
      </c>
      <c r="AS68" s="8">
        <f t="shared" si="85"/>
        <v>296.11454114948179</v>
      </c>
      <c r="AT68" s="8">
        <f t="shared" si="85"/>
        <v>296.11454114948179</v>
      </c>
      <c r="AU68" s="8">
        <f t="shared" si="85"/>
        <v>296.11454114948179</v>
      </c>
      <c r="AV68" s="8">
        <f t="shared" si="85"/>
        <v>296.11454114948179</v>
      </c>
      <c r="AW68" s="8">
        <f t="shared" si="85"/>
        <v>296.11454114948179</v>
      </c>
      <c r="AX68" s="8">
        <f t="shared" si="85"/>
        <v>296.11454114948179</v>
      </c>
    </row>
    <row r="69" spans="2:50" x14ac:dyDescent="0.25">
      <c r="B69" s="31">
        <f>B13</f>
        <v>8</v>
      </c>
      <c r="C69" s="31">
        <f>C13</f>
        <v>2926</v>
      </c>
      <c r="D69" s="31">
        <f>D13</f>
        <v>563</v>
      </c>
      <c r="E69" s="31">
        <f>E13</f>
        <v>274</v>
      </c>
      <c r="F69" s="31"/>
      <c r="I69" s="2">
        <v>5</v>
      </c>
      <c r="J69" s="2" t="s">
        <v>41</v>
      </c>
      <c r="K69" s="2" t="s">
        <v>45</v>
      </c>
      <c r="L69" s="8">
        <f t="shared" si="77"/>
        <v>1169.6288990236685</v>
      </c>
      <c r="M69" s="8">
        <f t="shared" si="78"/>
        <v>1169.6288990236685</v>
      </c>
      <c r="N69" s="8">
        <f t="shared" si="79"/>
        <v>1169.6288990236685</v>
      </c>
      <c r="O69" s="8">
        <f t="shared" si="80"/>
        <v>1169.6288990236685</v>
      </c>
      <c r="P69" s="8">
        <f t="shared" si="81"/>
        <v>1169.6288990236685</v>
      </c>
      <c r="Q69" s="8">
        <f t="shared" ref="Q69:AM69" si="86">($P$10+$Q$10*$E$44)*$E$4</f>
        <v>1169.6288990236685</v>
      </c>
      <c r="R69" s="8">
        <f t="shared" si="86"/>
        <v>1169.6288990236685</v>
      </c>
      <c r="S69" s="8">
        <f t="shared" si="86"/>
        <v>1169.6288990236685</v>
      </c>
      <c r="T69" s="8">
        <f t="shared" si="86"/>
        <v>1169.6288990236685</v>
      </c>
      <c r="U69" s="8">
        <f t="shared" si="86"/>
        <v>1169.6288990236685</v>
      </c>
      <c r="V69" s="8">
        <f t="shared" si="86"/>
        <v>1169.6288990236685</v>
      </c>
      <c r="W69" s="8">
        <f t="shared" si="86"/>
        <v>1169.6288990236685</v>
      </c>
      <c r="X69" s="8">
        <f t="shared" si="86"/>
        <v>1169.6288990236685</v>
      </c>
      <c r="Y69" s="8">
        <f t="shared" si="86"/>
        <v>1169.6288990236685</v>
      </c>
      <c r="Z69" s="8">
        <f t="shared" si="86"/>
        <v>1169.6288990236685</v>
      </c>
      <c r="AA69" s="8">
        <f t="shared" si="86"/>
        <v>1169.6288990236685</v>
      </c>
      <c r="AB69" s="8">
        <f t="shared" si="86"/>
        <v>1169.6288990236685</v>
      </c>
      <c r="AC69" s="8">
        <f t="shared" si="86"/>
        <v>1169.6288990236685</v>
      </c>
      <c r="AD69" s="8">
        <f t="shared" si="86"/>
        <v>1169.6288990236685</v>
      </c>
      <c r="AE69" s="8">
        <f t="shared" si="86"/>
        <v>1169.6288990236685</v>
      </c>
      <c r="AF69" s="8">
        <f t="shared" si="86"/>
        <v>1169.6288990236685</v>
      </c>
      <c r="AG69" s="8">
        <f t="shared" si="86"/>
        <v>1169.6288990236685</v>
      </c>
      <c r="AH69" s="8">
        <f t="shared" si="86"/>
        <v>1169.6288990236685</v>
      </c>
      <c r="AI69" s="8">
        <f t="shared" si="86"/>
        <v>1169.6288990236685</v>
      </c>
      <c r="AJ69" s="8">
        <f t="shared" si="86"/>
        <v>1169.6288990236685</v>
      </c>
      <c r="AK69" s="8">
        <f t="shared" si="86"/>
        <v>1169.6288990236685</v>
      </c>
      <c r="AL69" s="8">
        <f t="shared" si="86"/>
        <v>1169.6288990236685</v>
      </c>
      <c r="AM69" s="8">
        <f t="shared" si="86"/>
        <v>1169.6288990236685</v>
      </c>
      <c r="AN69" s="45">
        <f t="shared" ref="AN69:AX69" si="87">($P$10)*$E$4</f>
        <v>1014.7260133913601</v>
      </c>
      <c r="AO69" s="45">
        <f t="shared" si="87"/>
        <v>1014.7260133913601</v>
      </c>
      <c r="AP69" s="45">
        <f t="shared" si="87"/>
        <v>1014.7260133913601</v>
      </c>
      <c r="AQ69" s="45">
        <f t="shared" si="87"/>
        <v>1014.7260133913601</v>
      </c>
      <c r="AR69" s="45">
        <f t="shared" si="87"/>
        <v>1014.7260133913601</v>
      </c>
      <c r="AS69" s="45">
        <f t="shared" si="87"/>
        <v>1014.7260133913601</v>
      </c>
      <c r="AT69" s="45">
        <f t="shared" si="87"/>
        <v>1014.7260133913601</v>
      </c>
      <c r="AU69" s="45">
        <f t="shared" si="87"/>
        <v>1014.7260133913601</v>
      </c>
      <c r="AV69" s="45">
        <f t="shared" si="87"/>
        <v>1014.7260133913601</v>
      </c>
      <c r="AW69" s="45">
        <f t="shared" si="87"/>
        <v>1014.7260133913601</v>
      </c>
      <c r="AX69" s="45">
        <f t="shared" si="87"/>
        <v>1014.7260133913601</v>
      </c>
    </row>
    <row r="70" spans="2:50" x14ac:dyDescent="0.25">
      <c r="B70" s="10" t="s">
        <v>9</v>
      </c>
      <c r="C70" s="2">
        <f>SUM(C69:C69)</f>
        <v>2926</v>
      </c>
      <c r="D70" s="2">
        <f>SUM(D69:D69)</f>
        <v>563</v>
      </c>
      <c r="E70" s="2">
        <f>SUM(E69:E69)</f>
        <v>274</v>
      </c>
      <c r="F70" s="2"/>
      <c r="I70" s="2">
        <v>6</v>
      </c>
      <c r="J70" s="2" t="s">
        <v>41</v>
      </c>
      <c r="K70" s="2" t="s">
        <v>45</v>
      </c>
      <c r="L70" s="8">
        <f t="shared" si="77"/>
        <v>671.31849869500945</v>
      </c>
      <c r="M70" s="8">
        <f t="shared" si="78"/>
        <v>671.31849869500945</v>
      </c>
      <c r="N70" s="8">
        <f t="shared" si="79"/>
        <v>671.31849869500945</v>
      </c>
      <c r="O70" s="8">
        <f t="shared" si="80"/>
        <v>671.31849869500945</v>
      </c>
      <c r="P70" s="8">
        <f t="shared" si="81"/>
        <v>671.31849869500945</v>
      </c>
      <c r="Q70" s="8">
        <f t="shared" ref="Q70:AX70" si="88">($P$11+$Q$11*$E$44)*$E$4</f>
        <v>671.31849869500945</v>
      </c>
      <c r="R70" s="8">
        <f t="shared" si="88"/>
        <v>671.31849869500945</v>
      </c>
      <c r="S70" s="8">
        <f t="shared" si="88"/>
        <v>671.31849869500945</v>
      </c>
      <c r="T70" s="8">
        <f t="shared" si="88"/>
        <v>671.31849869500945</v>
      </c>
      <c r="U70" s="8">
        <f t="shared" si="88"/>
        <v>671.31849869500945</v>
      </c>
      <c r="V70" s="8">
        <f t="shared" si="88"/>
        <v>671.31849869500945</v>
      </c>
      <c r="W70" s="8">
        <f t="shared" si="88"/>
        <v>671.31849869500945</v>
      </c>
      <c r="X70" s="8">
        <f t="shared" si="88"/>
        <v>671.31849869500945</v>
      </c>
      <c r="Y70" s="8">
        <f t="shared" si="88"/>
        <v>671.31849869500945</v>
      </c>
      <c r="Z70" s="8">
        <f t="shared" si="88"/>
        <v>671.31849869500945</v>
      </c>
      <c r="AA70" s="8">
        <f t="shared" si="88"/>
        <v>671.31849869500945</v>
      </c>
      <c r="AB70" s="8">
        <f t="shared" si="88"/>
        <v>671.31849869500945</v>
      </c>
      <c r="AC70" s="8">
        <f t="shared" si="88"/>
        <v>671.31849869500945</v>
      </c>
      <c r="AD70" s="8">
        <f t="shared" si="88"/>
        <v>671.31849869500945</v>
      </c>
      <c r="AE70" s="8">
        <f t="shared" si="88"/>
        <v>671.31849869500945</v>
      </c>
      <c r="AF70" s="8">
        <f t="shared" si="88"/>
        <v>671.31849869500945</v>
      </c>
      <c r="AG70" s="8">
        <f t="shared" si="88"/>
        <v>671.31849869500945</v>
      </c>
      <c r="AH70" s="8">
        <f t="shared" si="88"/>
        <v>671.31849869500945</v>
      </c>
      <c r="AI70" s="8">
        <f t="shared" si="88"/>
        <v>671.31849869500945</v>
      </c>
      <c r="AJ70" s="8">
        <f t="shared" si="88"/>
        <v>671.31849869500945</v>
      </c>
      <c r="AK70" s="8">
        <f t="shared" si="88"/>
        <v>671.31849869500945</v>
      </c>
      <c r="AL70" s="8">
        <f t="shared" si="88"/>
        <v>671.31849869500945</v>
      </c>
      <c r="AM70" s="8">
        <f t="shared" si="88"/>
        <v>671.31849869500945</v>
      </c>
      <c r="AN70" s="8">
        <f t="shared" si="88"/>
        <v>671.31849869500945</v>
      </c>
      <c r="AO70" s="8">
        <f t="shared" si="88"/>
        <v>671.31849869500945</v>
      </c>
      <c r="AP70" s="8">
        <f t="shared" si="88"/>
        <v>671.31849869500945</v>
      </c>
      <c r="AQ70" s="8">
        <f t="shared" si="88"/>
        <v>671.31849869500945</v>
      </c>
      <c r="AR70" s="8">
        <f t="shared" si="88"/>
        <v>671.31849869500945</v>
      </c>
      <c r="AS70" s="8">
        <f t="shared" si="88"/>
        <v>671.31849869500945</v>
      </c>
      <c r="AT70" s="8">
        <f t="shared" si="88"/>
        <v>671.31849869500945</v>
      </c>
      <c r="AU70" s="8">
        <f t="shared" si="88"/>
        <v>671.31849869500945</v>
      </c>
      <c r="AV70" s="8">
        <f t="shared" si="88"/>
        <v>671.31849869500945</v>
      </c>
      <c r="AW70" s="8">
        <f t="shared" si="88"/>
        <v>671.31849869500945</v>
      </c>
      <c r="AX70" s="8">
        <f t="shared" si="88"/>
        <v>671.31849869500945</v>
      </c>
    </row>
    <row r="71" spans="2:50" x14ac:dyDescent="0.25">
      <c r="B71" s="5" t="s">
        <v>12</v>
      </c>
      <c r="C71" s="6">
        <f>C70+D70</f>
        <v>3489</v>
      </c>
      <c r="D71" s="6"/>
      <c r="E71" s="23"/>
      <c r="F71" s="23"/>
      <c r="I71" s="2">
        <v>7</v>
      </c>
      <c r="J71" s="2" t="s">
        <v>41</v>
      </c>
      <c r="K71" s="2" t="s">
        <v>45</v>
      </c>
      <c r="L71" s="8">
        <f t="shared" si="77"/>
        <v>704.10880381317372</v>
      </c>
      <c r="M71" s="8">
        <f t="shared" si="78"/>
        <v>704.10880381317372</v>
      </c>
      <c r="N71" s="8">
        <f t="shared" si="79"/>
        <v>704.10880381317372</v>
      </c>
      <c r="O71" s="8">
        <f t="shared" si="80"/>
        <v>704.10880381317372</v>
      </c>
      <c r="P71" s="8">
        <f t="shared" si="81"/>
        <v>704.10880381317372</v>
      </c>
      <c r="Q71" s="8">
        <f t="shared" ref="Q71:AX71" si="89">($P$12+$Q$12*$E$44)*$E$4</f>
        <v>704.10880381317372</v>
      </c>
      <c r="R71" s="8">
        <f t="shared" si="89"/>
        <v>704.10880381317372</v>
      </c>
      <c r="S71" s="8">
        <f t="shared" si="89"/>
        <v>704.10880381317372</v>
      </c>
      <c r="T71" s="8">
        <f t="shared" si="89"/>
        <v>704.10880381317372</v>
      </c>
      <c r="U71" s="8">
        <f t="shared" si="89"/>
        <v>704.10880381317372</v>
      </c>
      <c r="V71" s="8">
        <f t="shared" si="89"/>
        <v>704.10880381317372</v>
      </c>
      <c r="W71" s="8">
        <f t="shared" si="89"/>
        <v>704.10880381317372</v>
      </c>
      <c r="X71" s="8">
        <f t="shared" si="89"/>
        <v>704.10880381317372</v>
      </c>
      <c r="Y71" s="8">
        <f t="shared" si="89"/>
        <v>704.10880381317372</v>
      </c>
      <c r="Z71" s="8">
        <f t="shared" si="89"/>
        <v>704.10880381317372</v>
      </c>
      <c r="AA71" s="8">
        <f t="shared" si="89"/>
        <v>704.10880381317372</v>
      </c>
      <c r="AB71" s="8">
        <f t="shared" si="89"/>
        <v>704.10880381317372</v>
      </c>
      <c r="AC71" s="8">
        <f t="shared" si="89"/>
        <v>704.10880381317372</v>
      </c>
      <c r="AD71" s="8">
        <f t="shared" si="89"/>
        <v>704.10880381317372</v>
      </c>
      <c r="AE71" s="8">
        <f t="shared" si="89"/>
        <v>704.10880381317372</v>
      </c>
      <c r="AF71" s="8">
        <f t="shared" si="89"/>
        <v>704.10880381317372</v>
      </c>
      <c r="AG71" s="8">
        <f t="shared" si="89"/>
        <v>704.10880381317372</v>
      </c>
      <c r="AH71" s="8">
        <f t="shared" si="89"/>
        <v>704.10880381317372</v>
      </c>
      <c r="AI71" s="8">
        <f t="shared" si="89"/>
        <v>704.10880381317372</v>
      </c>
      <c r="AJ71" s="8">
        <f t="shared" si="89"/>
        <v>704.10880381317372</v>
      </c>
      <c r="AK71" s="8">
        <f t="shared" si="89"/>
        <v>704.10880381317372</v>
      </c>
      <c r="AL71" s="8">
        <f t="shared" si="89"/>
        <v>704.10880381317372</v>
      </c>
      <c r="AM71" s="8">
        <f t="shared" si="89"/>
        <v>704.10880381317372</v>
      </c>
      <c r="AN71" s="8">
        <f t="shared" si="89"/>
        <v>704.10880381317372</v>
      </c>
      <c r="AO71" s="8">
        <f t="shared" si="89"/>
        <v>704.10880381317372</v>
      </c>
      <c r="AP71" s="8">
        <f t="shared" si="89"/>
        <v>704.10880381317372</v>
      </c>
      <c r="AQ71" s="8">
        <f t="shared" si="89"/>
        <v>704.10880381317372</v>
      </c>
      <c r="AR71" s="8">
        <f t="shared" si="89"/>
        <v>704.10880381317372</v>
      </c>
      <c r="AS71" s="8">
        <f t="shared" si="89"/>
        <v>704.10880381317372</v>
      </c>
      <c r="AT71" s="8">
        <f t="shared" si="89"/>
        <v>704.10880381317372</v>
      </c>
      <c r="AU71" s="8">
        <f t="shared" si="89"/>
        <v>704.10880381317372</v>
      </c>
      <c r="AV71" s="8">
        <f t="shared" si="89"/>
        <v>704.10880381317372</v>
      </c>
      <c r="AW71" s="8">
        <f t="shared" si="89"/>
        <v>704.10880381317372</v>
      </c>
      <c r="AX71" s="8">
        <f t="shared" si="89"/>
        <v>704.10880381317372</v>
      </c>
    </row>
    <row r="72" spans="2:50" x14ac:dyDescent="0.25">
      <c r="B72" s="10" t="s">
        <v>10</v>
      </c>
      <c r="C72" s="12">
        <f xml:space="preserve"> C35</f>
        <v>0.61780911191421295</v>
      </c>
      <c r="D72" s="12">
        <f>D35</f>
        <v>0.2717578055572013</v>
      </c>
      <c r="E72" s="12">
        <f>E35</f>
        <v>6.0607855915634778E-2</v>
      </c>
      <c r="F72" s="12">
        <f>F35</f>
        <v>4.9825226612950968E-2</v>
      </c>
      <c r="G72" s="38"/>
      <c r="H72" s="38"/>
      <c r="I72" s="2">
        <v>8</v>
      </c>
      <c r="J72" s="2" t="s">
        <v>41</v>
      </c>
      <c r="K72" s="2" t="s">
        <v>45</v>
      </c>
      <c r="L72" s="8">
        <f t="shared" si="77"/>
        <v>915.16</v>
      </c>
      <c r="M72" s="8">
        <f t="shared" si="78"/>
        <v>915.16</v>
      </c>
      <c r="N72" s="8">
        <f t="shared" si="79"/>
        <v>915.16</v>
      </c>
      <c r="O72" s="8">
        <f t="shared" si="80"/>
        <v>915.16</v>
      </c>
      <c r="P72" s="8">
        <f t="shared" si="81"/>
        <v>915.16</v>
      </c>
      <c r="Q72" s="8">
        <f t="shared" ref="Q72:AU72" si="90">($P$13+$Q$13*$E$44)*$E$4</f>
        <v>915.16</v>
      </c>
      <c r="R72" s="8">
        <f t="shared" si="90"/>
        <v>915.16</v>
      </c>
      <c r="S72" s="8">
        <f t="shared" si="90"/>
        <v>915.16</v>
      </c>
      <c r="T72" s="8">
        <f t="shared" si="90"/>
        <v>915.16</v>
      </c>
      <c r="U72" s="8">
        <f t="shared" si="90"/>
        <v>915.16</v>
      </c>
      <c r="V72" s="8">
        <f t="shared" si="90"/>
        <v>915.16</v>
      </c>
      <c r="W72" s="8">
        <f t="shared" si="90"/>
        <v>915.16</v>
      </c>
      <c r="X72" s="8">
        <f t="shared" si="90"/>
        <v>915.16</v>
      </c>
      <c r="Y72" s="8">
        <f t="shared" si="90"/>
        <v>915.16</v>
      </c>
      <c r="Z72" s="8">
        <f t="shared" si="90"/>
        <v>915.16</v>
      </c>
      <c r="AA72" s="8">
        <f t="shared" si="90"/>
        <v>915.16</v>
      </c>
      <c r="AB72" s="8">
        <f t="shared" si="90"/>
        <v>915.16</v>
      </c>
      <c r="AC72" s="8">
        <f t="shared" si="90"/>
        <v>915.16</v>
      </c>
      <c r="AD72" s="8">
        <f t="shared" si="90"/>
        <v>915.16</v>
      </c>
      <c r="AE72" s="8">
        <f t="shared" si="90"/>
        <v>915.16</v>
      </c>
      <c r="AF72" s="8">
        <f t="shared" si="90"/>
        <v>915.16</v>
      </c>
      <c r="AG72" s="8">
        <f t="shared" si="90"/>
        <v>915.16</v>
      </c>
      <c r="AH72" s="8">
        <f t="shared" si="90"/>
        <v>915.16</v>
      </c>
      <c r="AI72" s="8">
        <f t="shared" si="90"/>
        <v>915.16</v>
      </c>
      <c r="AJ72" s="8">
        <f t="shared" si="90"/>
        <v>915.16</v>
      </c>
      <c r="AK72" s="8">
        <f t="shared" si="90"/>
        <v>915.16</v>
      </c>
      <c r="AL72" s="8">
        <f t="shared" si="90"/>
        <v>915.16</v>
      </c>
      <c r="AM72" s="8">
        <f t="shared" si="90"/>
        <v>915.16</v>
      </c>
      <c r="AN72" s="8">
        <f t="shared" si="90"/>
        <v>915.16</v>
      </c>
      <c r="AO72" s="8">
        <f t="shared" si="90"/>
        <v>915.16</v>
      </c>
      <c r="AP72" s="8">
        <f t="shared" si="90"/>
        <v>915.16</v>
      </c>
      <c r="AQ72" s="8">
        <f t="shared" si="90"/>
        <v>915.16</v>
      </c>
      <c r="AR72" s="8">
        <f t="shared" si="90"/>
        <v>915.16</v>
      </c>
      <c r="AS72" s="8">
        <f t="shared" si="90"/>
        <v>915.16</v>
      </c>
      <c r="AT72" s="8">
        <f t="shared" si="90"/>
        <v>915.16</v>
      </c>
      <c r="AU72" s="8">
        <f t="shared" si="90"/>
        <v>915.16</v>
      </c>
      <c r="AV72" s="45">
        <f>($P$13)*$E$4</f>
        <v>793.95837362637303</v>
      </c>
      <c r="AW72" s="45">
        <f>($P$13)*$E$4</f>
        <v>793.95837362637303</v>
      </c>
      <c r="AX72" s="45">
        <f>($P$13)*$E$4</f>
        <v>793.95837362637303</v>
      </c>
    </row>
    <row r="73" spans="2:50" x14ac:dyDescent="0.25">
      <c r="B73" s="5" t="s">
        <v>13</v>
      </c>
      <c r="C73" s="66">
        <f>C72+D72</f>
        <v>0.88956691747141425</v>
      </c>
      <c r="D73" s="66"/>
      <c r="E73" s="66">
        <f>E72+F72</f>
        <v>0.11043308252858575</v>
      </c>
      <c r="F73" s="66"/>
      <c r="G73" s="38"/>
      <c r="H73" s="38"/>
      <c r="I73" s="2">
        <v>9</v>
      </c>
      <c r="J73" s="2" t="s">
        <v>41</v>
      </c>
      <c r="K73" s="2" t="s">
        <v>45</v>
      </c>
      <c r="L73" s="8">
        <f t="shared" si="77"/>
        <v>1019.3875126688458</v>
      </c>
      <c r="M73" s="8">
        <f t="shared" si="78"/>
        <v>1019.3875126688458</v>
      </c>
      <c r="N73" s="8">
        <f t="shared" si="79"/>
        <v>1019.3875126688458</v>
      </c>
      <c r="O73" s="8">
        <f t="shared" si="80"/>
        <v>1019.3875126688458</v>
      </c>
      <c r="P73" s="8">
        <f t="shared" si="81"/>
        <v>1019.3875126688458</v>
      </c>
      <c r="Q73" s="8">
        <f t="shared" ref="Q73:AQ73" si="91">($P$14+$Q$14*$E$44)*$E$4</f>
        <v>1019.3875126688458</v>
      </c>
      <c r="R73" s="8">
        <f t="shared" si="91"/>
        <v>1019.3875126688458</v>
      </c>
      <c r="S73" s="8">
        <f t="shared" si="91"/>
        <v>1019.3875126688458</v>
      </c>
      <c r="T73" s="8">
        <f t="shared" si="91"/>
        <v>1019.3875126688458</v>
      </c>
      <c r="U73" s="8">
        <f t="shared" si="91"/>
        <v>1019.3875126688458</v>
      </c>
      <c r="V73" s="8">
        <f t="shared" si="91"/>
        <v>1019.3875126688458</v>
      </c>
      <c r="W73" s="8">
        <f t="shared" si="91"/>
        <v>1019.3875126688458</v>
      </c>
      <c r="X73" s="8">
        <f t="shared" si="91"/>
        <v>1019.3875126688458</v>
      </c>
      <c r="Y73" s="8">
        <f t="shared" si="91"/>
        <v>1019.3875126688458</v>
      </c>
      <c r="Z73" s="8">
        <f t="shared" si="91"/>
        <v>1019.3875126688458</v>
      </c>
      <c r="AA73" s="8">
        <f t="shared" si="91"/>
        <v>1019.3875126688458</v>
      </c>
      <c r="AB73" s="8">
        <f t="shared" si="91"/>
        <v>1019.3875126688458</v>
      </c>
      <c r="AC73" s="8">
        <f t="shared" si="91"/>
        <v>1019.3875126688458</v>
      </c>
      <c r="AD73" s="8">
        <f t="shared" si="91"/>
        <v>1019.3875126688458</v>
      </c>
      <c r="AE73" s="8">
        <f t="shared" si="91"/>
        <v>1019.3875126688458</v>
      </c>
      <c r="AF73" s="8">
        <f t="shared" si="91"/>
        <v>1019.3875126688458</v>
      </c>
      <c r="AG73" s="8">
        <f t="shared" si="91"/>
        <v>1019.3875126688458</v>
      </c>
      <c r="AH73" s="8">
        <f t="shared" si="91"/>
        <v>1019.3875126688458</v>
      </c>
      <c r="AI73" s="8">
        <f t="shared" si="91"/>
        <v>1019.3875126688458</v>
      </c>
      <c r="AJ73" s="8">
        <f t="shared" si="91"/>
        <v>1019.3875126688458</v>
      </c>
      <c r="AK73" s="8">
        <f t="shared" si="91"/>
        <v>1019.3875126688458</v>
      </c>
      <c r="AL73" s="8">
        <f t="shared" si="91"/>
        <v>1019.3875126688458</v>
      </c>
      <c r="AM73" s="8">
        <f t="shared" si="91"/>
        <v>1019.3875126688458</v>
      </c>
      <c r="AN73" s="8">
        <f t="shared" si="91"/>
        <v>1019.3875126688458</v>
      </c>
      <c r="AO73" s="8">
        <f t="shared" si="91"/>
        <v>1019.3875126688458</v>
      </c>
      <c r="AP73" s="8">
        <f t="shared" si="91"/>
        <v>1019.3875126688458</v>
      </c>
      <c r="AQ73" s="8">
        <f t="shared" si="91"/>
        <v>1019.3875126688458</v>
      </c>
      <c r="AR73" s="45">
        <f t="shared" ref="AR73:AX73" si="92">($P$14)*$E$4</f>
        <v>884.38224097817931</v>
      </c>
      <c r="AS73" s="45">
        <f t="shared" si="92"/>
        <v>884.38224097817931</v>
      </c>
      <c r="AT73" s="45">
        <f t="shared" si="92"/>
        <v>884.38224097817931</v>
      </c>
      <c r="AU73" s="45">
        <f t="shared" si="92"/>
        <v>884.38224097817931</v>
      </c>
      <c r="AV73" s="45">
        <f t="shared" si="92"/>
        <v>884.38224097817931</v>
      </c>
      <c r="AW73" s="45">
        <f t="shared" si="92"/>
        <v>884.38224097817931</v>
      </c>
      <c r="AX73" s="45">
        <f t="shared" si="92"/>
        <v>884.38224097817931</v>
      </c>
    </row>
    <row r="74" spans="2:50" x14ac:dyDescent="0.25">
      <c r="B74" s="10" t="s">
        <v>24</v>
      </c>
      <c r="C74" s="65">
        <f>C71/C73</f>
        <v>3922.1332667332663</v>
      </c>
      <c r="D74" s="65"/>
      <c r="E74" s="65"/>
      <c r="F74" s="65"/>
      <c r="G74" s="38"/>
      <c r="H74" s="38"/>
      <c r="I74" s="2">
        <v>10</v>
      </c>
      <c r="J74" s="2" t="s">
        <v>41</v>
      </c>
      <c r="K74" s="2" t="s">
        <v>45</v>
      </c>
      <c r="L74" s="8">
        <f t="shared" si="77"/>
        <v>1577.6963303453044</v>
      </c>
      <c r="M74" s="8">
        <f t="shared" si="78"/>
        <v>1577.6963303453044</v>
      </c>
      <c r="N74" s="8">
        <f t="shared" si="79"/>
        <v>1577.6963303453044</v>
      </c>
      <c r="O74" s="8">
        <f t="shared" si="80"/>
        <v>1577.6963303453044</v>
      </c>
      <c r="P74" s="8">
        <f t="shared" si="81"/>
        <v>1577.6963303453044</v>
      </c>
      <c r="Q74" s="8">
        <f t="shared" ref="Q74:AD74" si="93">($P$15+$Q$15*$E$44)*$E$4</f>
        <v>1577.6963303453044</v>
      </c>
      <c r="R74" s="8">
        <f t="shared" si="93"/>
        <v>1577.6963303453044</v>
      </c>
      <c r="S74" s="8">
        <f t="shared" si="93"/>
        <v>1577.6963303453044</v>
      </c>
      <c r="T74" s="8">
        <f t="shared" si="93"/>
        <v>1577.6963303453044</v>
      </c>
      <c r="U74" s="8">
        <f t="shared" si="93"/>
        <v>1577.6963303453044</v>
      </c>
      <c r="V74" s="8">
        <f t="shared" si="93"/>
        <v>1577.6963303453044</v>
      </c>
      <c r="W74" s="8">
        <f t="shared" si="93"/>
        <v>1577.6963303453044</v>
      </c>
      <c r="X74" s="8">
        <f t="shared" si="93"/>
        <v>1577.6963303453044</v>
      </c>
      <c r="Y74" s="8">
        <f t="shared" si="93"/>
        <v>1577.6963303453044</v>
      </c>
      <c r="Z74" s="8">
        <f t="shared" si="93"/>
        <v>1577.6963303453044</v>
      </c>
      <c r="AA74" s="8">
        <f t="shared" si="93"/>
        <v>1577.6963303453044</v>
      </c>
      <c r="AB74" s="8">
        <f t="shared" si="93"/>
        <v>1577.6963303453044</v>
      </c>
      <c r="AC74" s="8">
        <f t="shared" si="93"/>
        <v>1577.6963303453044</v>
      </c>
      <c r="AD74" s="8">
        <f t="shared" si="93"/>
        <v>1577.6963303453044</v>
      </c>
      <c r="AE74" s="45">
        <f t="shared" ref="AE74:AU74" si="94">($P$15)*$E$4</f>
        <v>1368.7499590424134</v>
      </c>
      <c r="AF74" s="45">
        <f t="shared" si="94"/>
        <v>1368.7499590424134</v>
      </c>
      <c r="AG74" s="45">
        <f t="shared" si="94"/>
        <v>1368.7499590424134</v>
      </c>
      <c r="AH74" s="45">
        <f t="shared" si="94"/>
        <v>1368.7499590424134</v>
      </c>
      <c r="AI74" s="45">
        <f t="shared" si="94"/>
        <v>1368.7499590424134</v>
      </c>
      <c r="AJ74" s="45">
        <f t="shared" si="94"/>
        <v>1368.7499590424134</v>
      </c>
      <c r="AK74" s="45">
        <f t="shared" si="94"/>
        <v>1368.7499590424134</v>
      </c>
      <c r="AL74" s="45">
        <f t="shared" si="94"/>
        <v>1368.7499590424134</v>
      </c>
      <c r="AM74" s="45">
        <f t="shared" si="94"/>
        <v>1368.7499590424134</v>
      </c>
      <c r="AN74" s="45">
        <f t="shared" si="94"/>
        <v>1368.7499590424134</v>
      </c>
      <c r="AO74" s="45">
        <f t="shared" si="94"/>
        <v>1368.7499590424134</v>
      </c>
      <c r="AP74" s="45">
        <f t="shared" si="94"/>
        <v>1368.7499590424134</v>
      </c>
      <c r="AQ74" s="45">
        <f t="shared" si="94"/>
        <v>1368.7499590424134</v>
      </c>
      <c r="AR74" s="45">
        <f t="shared" si="94"/>
        <v>1368.7499590424134</v>
      </c>
      <c r="AS74" s="45">
        <f t="shared" si="94"/>
        <v>1368.7499590424134</v>
      </c>
      <c r="AT74" s="45">
        <f t="shared" si="94"/>
        <v>1368.7499590424134</v>
      </c>
      <c r="AU74" s="44">
        <f t="shared" si="94"/>
        <v>1368.7499590424134</v>
      </c>
    </row>
    <row r="75" spans="2:50" x14ac:dyDescent="0.25">
      <c r="B75" s="5" t="s">
        <v>11</v>
      </c>
      <c r="C75" s="6">
        <f>C70</f>
        <v>2926</v>
      </c>
      <c r="D75" s="6">
        <f>D70</f>
        <v>563</v>
      </c>
      <c r="E75" s="27">
        <f>C74*E72</f>
        <v>237.71208791208775</v>
      </c>
      <c r="F75" s="27">
        <f>C74*F72</f>
        <v>195.42117882117864</v>
      </c>
      <c r="G75" s="39"/>
      <c r="H75" s="39"/>
      <c r="I75" s="2">
        <v>11</v>
      </c>
      <c r="J75" s="2" t="s">
        <v>41</v>
      </c>
      <c r="K75" s="2" t="s">
        <v>45</v>
      </c>
      <c r="L75" s="8">
        <f t="shared" si="77"/>
        <v>822.56857552307258</v>
      </c>
      <c r="M75" s="8">
        <f t="shared" si="78"/>
        <v>822.56857552307258</v>
      </c>
      <c r="N75" s="8">
        <f t="shared" si="79"/>
        <v>822.56857552307258</v>
      </c>
      <c r="O75" s="8">
        <f t="shared" si="80"/>
        <v>822.56857552307258</v>
      </c>
      <c r="P75" s="8">
        <f t="shared" si="81"/>
        <v>822.56857552307258</v>
      </c>
      <c r="Q75" s="8">
        <f t="shared" ref="Q75:AX75" si="95">($P$16+$Q$16*$E$44)*$E$4</f>
        <v>822.56857552307258</v>
      </c>
      <c r="R75" s="8">
        <f t="shared" si="95"/>
        <v>822.56857552307258</v>
      </c>
      <c r="S75" s="8">
        <f t="shared" si="95"/>
        <v>822.56857552307258</v>
      </c>
      <c r="T75" s="8">
        <f t="shared" si="95"/>
        <v>822.56857552307258</v>
      </c>
      <c r="U75" s="8">
        <f t="shared" si="95"/>
        <v>822.56857552307258</v>
      </c>
      <c r="V75" s="8">
        <f t="shared" si="95"/>
        <v>822.56857552307258</v>
      </c>
      <c r="W75" s="8">
        <f t="shared" si="95"/>
        <v>822.56857552307258</v>
      </c>
      <c r="X75" s="8">
        <f t="shared" si="95"/>
        <v>822.56857552307258</v>
      </c>
      <c r="Y75" s="8">
        <f t="shared" si="95"/>
        <v>822.56857552307258</v>
      </c>
      <c r="Z75" s="8">
        <f t="shared" si="95"/>
        <v>822.56857552307258</v>
      </c>
      <c r="AA75" s="8">
        <f t="shared" si="95"/>
        <v>822.56857552307258</v>
      </c>
      <c r="AB75" s="8">
        <f t="shared" si="95"/>
        <v>822.56857552307258</v>
      </c>
      <c r="AC75" s="8">
        <f t="shared" si="95"/>
        <v>822.56857552307258</v>
      </c>
      <c r="AD75" s="8">
        <f t="shared" si="95"/>
        <v>822.56857552307258</v>
      </c>
      <c r="AE75" s="8">
        <f t="shared" si="95"/>
        <v>822.56857552307258</v>
      </c>
      <c r="AF75" s="8">
        <f t="shared" si="95"/>
        <v>822.56857552307258</v>
      </c>
      <c r="AG75" s="8">
        <f t="shared" si="95"/>
        <v>822.56857552307258</v>
      </c>
      <c r="AH75" s="8">
        <f t="shared" si="95"/>
        <v>822.56857552307258</v>
      </c>
      <c r="AI75" s="8">
        <f t="shared" si="95"/>
        <v>822.56857552307258</v>
      </c>
      <c r="AJ75" s="8">
        <f t="shared" si="95"/>
        <v>822.56857552307258</v>
      </c>
      <c r="AK75" s="8">
        <f t="shared" si="95"/>
        <v>822.56857552307258</v>
      </c>
      <c r="AL75" s="8">
        <f t="shared" si="95"/>
        <v>822.56857552307258</v>
      </c>
      <c r="AM75" s="8">
        <f t="shared" si="95"/>
        <v>822.56857552307258</v>
      </c>
      <c r="AN75" s="8">
        <f t="shared" si="95"/>
        <v>822.56857552307258</v>
      </c>
      <c r="AO75" s="8">
        <f t="shared" si="95"/>
        <v>822.56857552307258</v>
      </c>
      <c r="AP75" s="8">
        <f t="shared" si="95"/>
        <v>822.56857552307258</v>
      </c>
      <c r="AQ75" s="8">
        <f t="shared" si="95"/>
        <v>822.56857552307258</v>
      </c>
      <c r="AR75" s="8">
        <f t="shared" si="95"/>
        <v>822.56857552307258</v>
      </c>
      <c r="AS75" s="8">
        <f t="shared" si="95"/>
        <v>822.56857552307258</v>
      </c>
      <c r="AT75" s="8">
        <f t="shared" si="95"/>
        <v>822.56857552307258</v>
      </c>
      <c r="AU75" s="8">
        <f t="shared" si="95"/>
        <v>822.56857552307258</v>
      </c>
      <c r="AV75" s="8">
        <f t="shared" si="95"/>
        <v>822.56857552307258</v>
      </c>
      <c r="AW75" s="8">
        <f t="shared" si="95"/>
        <v>822.56857552307258</v>
      </c>
      <c r="AX75" s="8">
        <f t="shared" si="95"/>
        <v>822.56857552307258</v>
      </c>
    </row>
    <row r="76" spans="2:50" x14ac:dyDescent="0.25">
      <c r="B76" s="10" t="s">
        <v>15</v>
      </c>
      <c r="E76" s="25">
        <f>E70-E75</f>
        <v>36.287912087912247</v>
      </c>
      <c r="G76" s="39"/>
      <c r="H76" s="39"/>
      <c r="I76" s="4">
        <v>12</v>
      </c>
      <c r="J76" s="2" t="s">
        <v>41</v>
      </c>
      <c r="K76" s="2" t="s">
        <v>45</v>
      </c>
      <c r="L76" s="8">
        <f t="shared" si="77"/>
        <v>137.64374021650463</v>
      </c>
      <c r="M76" s="8">
        <f t="shared" si="78"/>
        <v>137.64374021650463</v>
      </c>
      <c r="N76" s="8">
        <f t="shared" si="79"/>
        <v>137.64374021650463</v>
      </c>
      <c r="O76" s="8">
        <f t="shared" si="80"/>
        <v>137.64374021650463</v>
      </c>
      <c r="P76" s="8">
        <f t="shared" si="81"/>
        <v>137.64374021650463</v>
      </c>
      <c r="Q76" s="8">
        <f t="shared" ref="Q76:AX76" si="96">($P$17+$Q$17*$E$44)*$E$4</f>
        <v>137.64374021650463</v>
      </c>
      <c r="R76" s="8">
        <f t="shared" si="96"/>
        <v>137.64374021650463</v>
      </c>
      <c r="S76" s="8">
        <f t="shared" si="96"/>
        <v>137.64374021650463</v>
      </c>
      <c r="T76" s="8">
        <f t="shared" si="96"/>
        <v>137.64374021650463</v>
      </c>
      <c r="U76" s="8">
        <f t="shared" si="96"/>
        <v>137.64374021650463</v>
      </c>
      <c r="V76" s="8">
        <f t="shared" si="96"/>
        <v>137.64374021650463</v>
      </c>
      <c r="W76" s="8">
        <f t="shared" si="96"/>
        <v>137.64374021650463</v>
      </c>
      <c r="X76" s="8">
        <f t="shared" si="96"/>
        <v>137.64374021650463</v>
      </c>
      <c r="Y76" s="8">
        <f t="shared" si="96"/>
        <v>137.64374021650463</v>
      </c>
      <c r="Z76" s="8">
        <f t="shared" si="96"/>
        <v>137.64374021650463</v>
      </c>
      <c r="AA76" s="8">
        <f t="shared" si="96"/>
        <v>137.64374021650463</v>
      </c>
      <c r="AB76" s="8">
        <f t="shared" si="96"/>
        <v>137.64374021650463</v>
      </c>
      <c r="AC76" s="8">
        <f t="shared" si="96"/>
        <v>137.64374021650463</v>
      </c>
      <c r="AD76" s="8">
        <f t="shared" si="96"/>
        <v>137.64374021650463</v>
      </c>
      <c r="AE76" s="8">
        <f t="shared" si="96"/>
        <v>137.64374021650463</v>
      </c>
      <c r="AF76" s="8">
        <f t="shared" si="96"/>
        <v>137.64374021650463</v>
      </c>
      <c r="AG76" s="8">
        <f t="shared" si="96"/>
        <v>137.64374021650463</v>
      </c>
      <c r="AH76" s="8">
        <f t="shared" si="96"/>
        <v>137.64374021650463</v>
      </c>
      <c r="AI76" s="8">
        <f t="shared" si="96"/>
        <v>137.64374021650463</v>
      </c>
      <c r="AJ76" s="8">
        <f t="shared" si="96"/>
        <v>137.64374021650463</v>
      </c>
      <c r="AK76" s="8">
        <f t="shared" si="96"/>
        <v>137.64374021650463</v>
      </c>
      <c r="AL76" s="8">
        <f t="shared" si="96"/>
        <v>137.64374021650463</v>
      </c>
      <c r="AM76" s="8">
        <f t="shared" si="96"/>
        <v>137.64374021650463</v>
      </c>
      <c r="AN76" s="8">
        <f t="shared" si="96"/>
        <v>137.64374021650463</v>
      </c>
      <c r="AO76" s="8">
        <f t="shared" si="96"/>
        <v>137.64374021650463</v>
      </c>
      <c r="AP76" s="8">
        <f t="shared" si="96"/>
        <v>137.64374021650463</v>
      </c>
      <c r="AQ76" s="8">
        <f t="shared" si="96"/>
        <v>137.64374021650463</v>
      </c>
      <c r="AR76" s="8">
        <f t="shared" si="96"/>
        <v>137.64374021650463</v>
      </c>
      <c r="AS76" s="8">
        <f t="shared" si="96"/>
        <v>137.64374021650463</v>
      </c>
      <c r="AT76" s="8">
        <f t="shared" si="96"/>
        <v>137.64374021650463</v>
      </c>
      <c r="AU76" s="8">
        <f t="shared" si="96"/>
        <v>137.64374021650463</v>
      </c>
      <c r="AV76" s="8">
        <f t="shared" si="96"/>
        <v>137.64374021650463</v>
      </c>
      <c r="AW76" s="8">
        <f t="shared" si="96"/>
        <v>137.64374021650463</v>
      </c>
      <c r="AX76" s="8">
        <f t="shared" si="96"/>
        <v>137.64374021650463</v>
      </c>
    </row>
    <row r="77" spans="2:50" x14ac:dyDescent="0.25">
      <c r="B77" s="26" t="s">
        <v>14</v>
      </c>
      <c r="C77" s="67">
        <f>E76/F75</f>
        <v>0.18569078493338598</v>
      </c>
      <c r="D77" s="67"/>
      <c r="E77" s="67"/>
      <c r="F77" s="67"/>
      <c r="G77" s="3"/>
      <c r="H77" s="3"/>
      <c r="I77" s="7">
        <v>13</v>
      </c>
      <c r="J77" s="2" t="s">
        <v>41</v>
      </c>
      <c r="K77" s="2" t="s">
        <v>45</v>
      </c>
      <c r="L77" s="8">
        <f t="shared" si="77"/>
        <v>980.71164904259535</v>
      </c>
      <c r="M77" s="8">
        <f t="shared" si="78"/>
        <v>980.71164904259535</v>
      </c>
      <c r="N77" s="8">
        <f t="shared" si="79"/>
        <v>980.71164904259535</v>
      </c>
      <c r="O77" s="8">
        <f t="shared" si="80"/>
        <v>980.71164904259535</v>
      </c>
      <c r="P77" s="8">
        <f t="shared" si="81"/>
        <v>980.71164904259535</v>
      </c>
      <c r="Q77" s="8">
        <f t="shared" ref="Q77:AS77" si="97">($P$18+$Q$18*$E$44)*$E$4</f>
        <v>980.71164904259535</v>
      </c>
      <c r="R77" s="8">
        <f t="shared" si="97"/>
        <v>980.71164904259535</v>
      </c>
      <c r="S77" s="8">
        <f t="shared" si="97"/>
        <v>980.71164904259535</v>
      </c>
      <c r="T77" s="8">
        <f t="shared" si="97"/>
        <v>980.71164904259535</v>
      </c>
      <c r="U77" s="8">
        <f t="shared" si="97"/>
        <v>980.71164904259535</v>
      </c>
      <c r="V77" s="8">
        <f t="shared" si="97"/>
        <v>980.71164904259535</v>
      </c>
      <c r="W77" s="8">
        <f t="shared" si="97"/>
        <v>980.71164904259535</v>
      </c>
      <c r="X77" s="8">
        <f t="shared" si="97"/>
        <v>980.71164904259535</v>
      </c>
      <c r="Y77" s="8">
        <f t="shared" si="97"/>
        <v>980.71164904259535</v>
      </c>
      <c r="Z77" s="8">
        <f t="shared" si="97"/>
        <v>980.71164904259535</v>
      </c>
      <c r="AA77" s="8">
        <f t="shared" si="97"/>
        <v>980.71164904259535</v>
      </c>
      <c r="AB77" s="8">
        <f t="shared" si="97"/>
        <v>980.71164904259535</v>
      </c>
      <c r="AC77" s="8">
        <f t="shared" si="97"/>
        <v>980.71164904259535</v>
      </c>
      <c r="AD77" s="8">
        <f t="shared" si="97"/>
        <v>980.71164904259535</v>
      </c>
      <c r="AE77" s="8">
        <f t="shared" si="97"/>
        <v>980.71164904259535</v>
      </c>
      <c r="AF77" s="8">
        <f t="shared" si="97"/>
        <v>980.71164904259535</v>
      </c>
      <c r="AG77" s="8">
        <f t="shared" si="97"/>
        <v>980.71164904259535</v>
      </c>
      <c r="AH77" s="8">
        <f t="shared" si="97"/>
        <v>980.71164904259535</v>
      </c>
      <c r="AI77" s="8">
        <f t="shared" si="97"/>
        <v>980.71164904259535</v>
      </c>
      <c r="AJ77" s="8">
        <f t="shared" si="97"/>
        <v>980.71164904259535</v>
      </c>
      <c r="AK77" s="8">
        <f t="shared" si="97"/>
        <v>980.71164904259535</v>
      </c>
      <c r="AL77" s="8">
        <f t="shared" si="97"/>
        <v>980.71164904259535</v>
      </c>
      <c r="AM77" s="8">
        <f t="shared" si="97"/>
        <v>980.71164904259535</v>
      </c>
      <c r="AN77" s="8">
        <f t="shared" si="97"/>
        <v>980.71164904259535</v>
      </c>
      <c r="AO77" s="8">
        <f t="shared" si="97"/>
        <v>980.71164904259535</v>
      </c>
      <c r="AP77" s="8">
        <f t="shared" si="97"/>
        <v>980.71164904259535</v>
      </c>
      <c r="AQ77" s="8">
        <f t="shared" si="97"/>
        <v>980.71164904259535</v>
      </c>
      <c r="AR77" s="8">
        <f t="shared" si="97"/>
        <v>980.71164904259535</v>
      </c>
      <c r="AS77" s="8">
        <f t="shared" si="97"/>
        <v>980.71164904259535</v>
      </c>
      <c r="AT77" s="45">
        <f>($P$18)*$E$4</f>
        <v>850.82851727599268</v>
      </c>
      <c r="AU77" s="45">
        <f>($P$18)*$E$4</f>
        <v>850.82851727599268</v>
      </c>
      <c r="AV77" s="45">
        <f>($P$18)*$E$4</f>
        <v>850.82851727599268</v>
      </c>
      <c r="AW77" s="45">
        <f>($P$18)*$E$4</f>
        <v>850.82851727599268</v>
      </c>
      <c r="AX77" s="45">
        <f>($P$18)*$E$4</f>
        <v>850.82851727599268</v>
      </c>
    </row>
    <row r="78" spans="2:50" x14ac:dyDescent="0.25">
      <c r="B78" t="s">
        <v>25</v>
      </c>
      <c r="D78" s="9"/>
      <c r="E78" s="9"/>
      <c r="F78" s="9"/>
      <c r="G78" s="4"/>
      <c r="H78" s="4"/>
      <c r="I78" s="7">
        <v>14</v>
      </c>
      <c r="J78" s="2" t="s">
        <v>41</v>
      </c>
      <c r="K78" s="2" t="s">
        <v>45</v>
      </c>
      <c r="L78" s="8">
        <f t="shared" si="77"/>
        <v>1328.5078854825133</v>
      </c>
      <c r="M78" s="8">
        <f t="shared" si="78"/>
        <v>1328.5078854825133</v>
      </c>
      <c r="N78" s="8">
        <f t="shared" si="79"/>
        <v>1328.5078854825133</v>
      </c>
      <c r="O78" s="8">
        <f t="shared" si="80"/>
        <v>1328.5078854825133</v>
      </c>
      <c r="P78" s="8">
        <f t="shared" si="81"/>
        <v>1328.5078854825133</v>
      </c>
      <c r="Q78" s="8">
        <f t="shared" ref="Q78:AH78" si="98">($P$19+$Q$19*$E$44)*$E$4</f>
        <v>1328.5078854825133</v>
      </c>
      <c r="R78" s="8">
        <f t="shared" si="98"/>
        <v>1328.5078854825133</v>
      </c>
      <c r="S78" s="8">
        <f t="shared" si="98"/>
        <v>1328.5078854825133</v>
      </c>
      <c r="T78" s="8">
        <f t="shared" si="98"/>
        <v>1328.5078854825133</v>
      </c>
      <c r="U78" s="8">
        <f t="shared" si="98"/>
        <v>1328.5078854825133</v>
      </c>
      <c r="V78" s="8">
        <f t="shared" si="98"/>
        <v>1328.5078854825133</v>
      </c>
      <c r="W78" s="8">
        <f t="shared" si="98"/>
        <v>1328.5078854825133</v>
      </c>
      <c r="X78" s="8">
        <f t="shared" si="98"/>
        <v>1328.5078854825133</v>
      </c>
      <c r="Y78" s="8">
        <f t="shared" si="98"/>
        <v>1328.5078854825133</v>
      </c>
      <c r="Z78" s="8">
        <f t="shared" si="98"/>
        <v>1328.5078854825133</v>
      </c>
      <c r="AA78" s="8">
        <f t="shared" si="98"/>
        <v>1328.5078854825133</v>
      </c>
      <c r="AB78" s="8">
        <f t="shared" si="98"/>
        <v>1328.5078854825133</v>
      </c>
      <c r="AC78" s="8">
        <f t="shared" si="98"/>
        <v>1328.5078854825133</v>
      </c>
      <c r="AD78" s="8">
        <f t="shared" si="98"/>
        <v>1328.5078854825133</v>
      </c>
      <c r="AE78" s="8">
        <f t="shared" si="98"/>
        <v>1328.5078854825133</v>
      </c>
      <c r="AF78" s="8">
        <f t="shared" si="98"/>
        <v>1328.5078854825133</v>
      </c>
      <c r="AG78" s="8">
        <f t="shared" si="98"/>
        <v>1328.5078854825133</v>
      </c>
      <c r="AH78" s="8">
        <f t="shared" si="98"/>
        <v>1328.5078854825133</v>
      </c>
      <c r="AI78" s="45">
        <f t="shared" ref="AI78:AX78" si="99">($P$19)*$E$4</f>
        <v>1152.5634425756241</v>
      </c>
      <c r="AJ78" s="45">
        <f t="shared" si="99"/>
        <v>1152.5634425756241</v>
      </c>
      <c r="AK78" s="45">
        <f t="shared" si="99"/>
        <v>1152.5634425756241</v>
      </c>
      <c r="AL78" s="45">
        <f t="shared" si="99"/>
        <v>1152.5634425756241</v>
      </c>
      <c r="AM78" s="45">
        <f t="shared" si="99"/>
        <v>1152.5634425756241</v>
      </c>
      <c r="AN78" s="45">
        <f t="shared" si="99"/>
        <v>1152.5634425756241</v>
      </c>
      <c r="AO78" s="45">
        <f t="shared" si="99"/>
        <v>1152.5634425756241</v>
      </c>
      <c r="AP78" s="45">
        <f t="shared" si="99"/>
        <v>1152.5634425756241</v>
      </c>
      <c r="AQ78" s="45">
        <f t="shared" si="99"/>
        <v>1152.5634425756241</v>
      </c>
      <c r="AR78" s="45">
        <f t="shared" si="99"/>
        <v>1152.5634425756241</v>
      </c>
      <c r="AS78" s="45">
        <f t="shared" si="99"/>
        <v>1152.5634425756241</v>
      </c>
      <c r="AT78" s="45">
        <f t="shared" si="99"/>
        <v>1152.5634425756241</v>
      </c>
      <c r="AU78" s="45">
        <f t="shared" si="99"/>
        <v>1152.5634425756241</v>
      </c>
      <c r="AV78" s="45">
        <f t="shared" si="99"/>
        <v>1152.5634425756241</v>
      </c>
      <c r="AW78" s="45">
        <f t="shared" si="99"/>
        <v>1152.5634425756241</v>
      </c>
      <c r="AX78" s="45">
        <f t="shared" si="99"/>
        <v>1152.5634425756241</v>
      </c>
    </row>
    <row r="79" spans="2:50" x14ac:dyDescent="0.25">
      <c r="C79" s="38"/>
      <c r="D79" s="4"/>
      <c r="E79" s="4"/>
      <c r="F79" s="4"/>
      <c r="G79" s="4"/>
      <c r="H79" s="4"/>
      <c r="I79" s="7">
        <v>15</v>
      </c>
      <c r="J79" s="2" t="s">
        <v>41</v>
      </c>
      <c r="K79" s="2" t="s">
        <v>45</v>
      </c>
      <c r="L79" s="8">
        <f t="shared" si="77"/>
        <v>1362.7535658218244</v>
      </c>
      <c r="M79" s="8">
        <f t="shared" si="78"/>
        <v>1362.7535658218244</v>
      </c>
      <c r="N79" s="8">
        <f t="shared" si="79"/>
        <v>1362.7535658218244</v>
      </c>
      <c r="O79" s="8">
        <f t="shared" si="80"/>
        <v>1362.7535658218244</v>
      </c>
      <c r="P79" s="8">
        <f t="shared" si="81"/>
        <v>1362.7535658218244</v>
      </c>
      <c r="Q79" s="8">
        <f t="shared" ref="Q79:AG79" si="100">($P$20+$Q$20*$E$44)*$E$4</f>
        <v>1362.7535658218244</v>
      </c>
      <c r="R79" s="8">
        <f t="shared" si="100"/>
        <v>1362.7535658218244</v>
      </c>
      <c r="S79" s="8">
        <f t="shared" si="100"/>
        <v>1362.7535658218244</v>
      </c>
      <c r="T79" s="8">
        <f t="shared" si="100"/>
        <v>1362.7535658218244</v>
      </c>
      <c r="U79" s="8">
        <f t="shared" si="100"/>
        <v>1362.7535658218244</v>
      </c>
      <c r="V79" s="8">
        <f t="shared" si="100"/>
        <v>1362.7535658218244</v>
      </c>
      <c r="W79" s="8">
        <f t="shared" si="100"/>
        <v>1362.7535658218244</v>
      </c>
      <c r="X79" s="8">
        <f t="shared" si="100"/>
        <v>1362.7535658218244</v>
      </c>
      <c r="Y79" s="8">
        <f t="shared" si="100"/>
        <v>1362.7535658218244</v>
      </c>
      <c r="Z79" s="8">
        <f t="shared" si="100"/>
        <v>1362.7535658218244</v>
      </c>
      <c r="AA79" s="8">
        <f t="shared" si="100"/>
        <v>1362.7535658218244</v>
      </c>
      <c r="AB79" s="8">
        <f t="shared" si="100"/>
        <v>1362.7535658218244</v>
      </c>
      <c r="AC79" s="8">
        <f t="shared" si="100"/>
        <v>1362.7535658218244</v>
      </c>
      <c r="AD79" s="8">
        <f t="shared" si="100"/>
        <v>1362.7535658218244</v>
      </c>
      <c r="AE79" s="8">
        <f t="shared" si="100"/>
        <v>1362.7535658218244</v>
      </c>
      <c r="AF79" s="8">
        <f t="shared" si="100"/>
        <v>1362.7535658218244</v>
      </c>
      <c r="AG79" s="8">
        <f t="shared" si="100"/>
        <v>1362.7535658218244</v>
      </c>
      <c r="AH79" s="45">
        <f t="shared" ref="AH79:AX79" si="101">($P$20)*$E$4</f>
        <v>1182.2737059895933</v>
      </c>
      <c r="AI79" s="45">
        <f t="shared" si="101"/>
        <v>1182.2737059895933</v>
      </c>
      <c r="AJ79" s="45">
        <f t="shared" si="101"/>
        <v>1182.2737059895933</v>
      </c>
      <c r="AK79" s="45">
        <f t="shared" si="101"/>
        <v>1182.2737059895933</v>
      </c>
      <c r="AL79" s="45">
        <f t="shared" si="101"/>
        <v>1182.2737059895933</v>
      </c>
      <c r="AM79" s="45">
        <f t="shared" si="101"/>
        <v>1182.2737059895933</v>
      </c>
      <c r="AN79" s="45">
        <f t="shared" si="101"/>
        <v>1182.2737059895933</v>
      </c>
      <c r="AO79" s="45">
        <f t="shared" si="101"/>
        <v>1182.2737059895933</v>
      </c>
      <c r="AP79" s="45">
        <f t="shared" si="101"/>
        <v>1182.2737059895933</v>
      </c>
      <c r="AQ79" s="45">
        <f t="shared" si="101"/>
        <v>1182.2737059895933</v>
      </c>
      <c r="AR79" s="45">
        <f t="shared" si="101"/>
        <v>1182.2737059895933</v>
      </c>
      <c r="AS79" s="45">
        <f t="shared" si="101"/>
        <v>1182.2737059895933</v>
      </c>
      <c r="AT79" s="45">
        <f t="shared" si="101"/>
        <v>1182.2737059895933</v>
      </c>
      <c r="AU79" s="45">
        <f t="shared" si="101"/>
        <v>1182.2737059895933</v>
      </c>
      <c r="AV79" s="45">
        <f t="shared" si="101"/>
        <v>1182.2737059895933</v>
      </c>
      <c r="AW79" s="45">
        <f t="shared" si="101"/>
        <v>1182.2737059895933</v>
      </c>
      <c r="AX79" s="45">
        <f t="shared" si="101"/>
        <v>1182.2737059895933</v>
      </c>
    </row>
    <row r="80" spans="2:50" x14ac:dyDescent="0.25">
      <c r="B80" s="62" t="s">
        <v>28</v>
      </c>
      <c r="C80" s="62"/>
      <c r="D80" s="62"/>
      <c r="E80" s="62"/>
      <c r="F80" s="62"/>
      <c r="G80" s="4"/>
      <c r="H80" s="4"/>
      <c r="I80" s="7">
        <v>16</v>
      </c>
      <c r="J80" s="2" t="s">
        <v>41</v>
      </c>
      <c r="K80" s="2" t="s">
        <v>45</v>
      </c>
      <c r="L80" s="8">
        <f t="shared" si="77"/>
        <v>614.9051036691709</v>
      </c>
      <c r="M80" s="8">
        <f t="shared" si="78"/>
        <v>614.9051036691709</v>
      </c>
      <c r="N80" s="8">
        <f t="shared" si="79"/>
        <v>614.9051036691709</v>
      </c>
      <c r="O80" s="8">
        <f t="shared" si="80"/>
        <v>614.9051036691709</v>
      </c>
      <c r="P80" s="8">
        <f t="shared" si="81"/>
        <v>614.9051036691709</v>
      </c>
      <c r="Q80" s="8">
        <f t="shared" ref="Q80:AX80" si="102">($P$21+$Q$21*$E$44)*$E$4</f>
        <v>614.9051036691709</v>
      </c>
      <c r="R80" s="8">
        <f t="shared" si="102"/>
        <v>614.9051036691709</v>
      </c>
      <c r="S80" s="8">
        <f t="shared" si="102"/>
        <v>614.9051036691709</v>
      </c>
      <c r="T80" s="8">
        <f t="shared" si="102"/>
        <v>614.9051036691709</v>
      </c>
      <c r="U80" s="8">
        <f t="shared" si="102"/>
        <v>614.9051036691709</v>
      </c>
      <c r="V80" s="8">
        <f t="shared" si="102"/>
        <v>614.9051036691709</v>
      </c>
      <c r="W80" s="8">
        <f t="shared" si="102"/>
        <v>614.9051036691709</v>
      </c>
      <c r="X80" s="8">
        <f t="shared" si="102"/>
        <v>614.9051036691709</v>
      </c>
      <c r="Y80" s="8">
        <f t="shared" si="102"/>
        <v>614.9051036691709</v>
      </c>
      <c r="Z80" s="8">
        <f t="shared" si="102"/>
        <v>614.9051036691709</v>
      </c>
      <c r="AA80" s="8">
        <f t="shared" si="102"/>
        <v>614.9051036691709</v>
      </c>
      <c r="AB80" s="8">
        <f t="shared" si="102"/>
        <v>614.9051036691709</v>
      </c>
      <c r="AC80" s="8">
        <f t="shared" si="102"/>
        <v>614.9051036691709</v>
      </c>
      <c r="AD80" s="8">
        <f t="shared" si="102"/>
        <v>614.9051036691709</v>
      </c>
      <c r="AE80" s="8">
        <f t="shared" si="102"/>
        <v>614.9051036691709</v>
      </c>
      <c r="AF80" s="8">
        <f t="shared" si="102"/>
        <v>614.9051036691709</v>
      </c>
      <c r="AG80" s="8">
        <f t="shared" si="102"/>
        <v>614.9051036691709</v>
      </c>
      <c r="AH80" s="8">
        <f t="shared" si="102"/>
        <v>614.9051036691709</v>
      </c>
      <c r="AI80" s="8">
        <f t="shared" si="102"/>
        <v>614.9051036691709</v>
      </c>
      <c r="AJ80" s="8">
        <f t="shared" si="102"/>
        <v>614.9051036691709</v>
      </c>
      <c r="AK80" s="8">
        <f t="shared" si="102"/>
        <v>614.9051036691709</v>
      </c>
      <c r="AL80" s="8">
        <f t="shared" si="102"/>
        <v>614.9051036691709</v>
      </c>
      <c r="AM80" s="8">
        <f t="shared" si="102"/>
        <v>614.9051036691709</v>
      </c>
      <c r="AN80" s="8">
        <f t="shared" si="102"/>
        <v>614.9051036691709</v>
      </c>
      <c r="AO80" s="8">
        <f t="shared" si="102"/>
        <v>614.9051036691709</v>
      </c>
      <c r="AP80" s="8">
        <f t="shared" si="102"/>
        <v>614.9051036691709</v>
      </c>
      <c r="AQ80" s="8">
        <f t="shared" si="102"/>
        <v>614.9051036691709</v>
      </c>
      <c r="AR80" s="8">
        <f t="shared" si="102"/>
        <v>614.9051036691709</v>
      </c>
      <c r="AS80" s="8">
        <f t="shared" si="102"/>
        <v>614.9051036691709</v>
      </c>
      <c r="AT80" s="8">
        <f t="shared" si="102"/>
        <v>614.9051036691709</v>
      </c>
      <c r="AU80" s="8">
        <f t="shared" si="102"/>
        <v>614.9051036691709</v>
      </c>
      <c r="AV80" s="8">
        <f t="shared" si="102"/>
        <v>614.9051036691709</v>
      </c>
      <c r="AW80" s="8">
        <f t="shared" si="102"/>
        <v>614.9051036691709</v>
      </c>
      <c r="AX80" s="8">
        <f t="shared" si="102"/>
        <v>614.9051036691709</v>
      </c>
    </row>
    <row r="81" spans="2:50" x14ac:dyDescent="0.25">
      <c r="G81" s="4"/>
      <c r="H81" s="4"/>
      <c r="I81" s="4">
        <v>17</v>
      </c>
      <c r="J81" s="2" t="s">
        <v>41</v>
      </c>
      <c r="K81" s="2" t="s">
        <v>45</v>
      </c>
      <c r="L81" s="8">
        <f t="shared" si="77"/>
        <v>334.00000000000006</v>
      </c>
      <c r="M81" s="8">
        <f t="shared" si="78"/>
        <v>334.00000000000006</v>
      </c>
      <c r="N81" s="8">
        <f t="shared" si="79"/>
        <v>334.00000000000006</v>
      </c>
      <c r="O81" s="8">
        <f t="shared" si="80"/>
        <v>334.00000000000006</v>
      </c>
      <c r="P81" s="8">
        <f t="shared" si="81"/>
        <v>334.00000000000006</v>
      </c>
      <c r="Q81" s="8">
        <f t="shared" ref="Q81:AX81" si="103">($P$22+$Q$22*$E$44)*$E$4</f>
        <v>334.00000000000006</v>
      </c>
      <c r="R81" s="8">
        <f t="shared" si="103"/>
        <v>334.00000000000006</v>
      </c>
      <c r="S81" s="8">
        <f t="shared" si="103"/>
        <v>334.00000000000006</v>
      </c>
      <c r="T81" s="8">
        <f t="shared" si="103"/>
        <v>334.00000000000006</v>
      </c>
      <c r="U81" s="8">
        <f t="shared" si="103"/>
        <v>334.00000000000006</v>
      </c>
      <c r="V81" s="8">
        <f t="shared" si="103"/>
        <v>334.00000000000006</v>
      </c>
      <c r="W81" s="8">
        <f t="shared" si="103"/>
        <v>334.00000000000006</v>
      </c>
      <c r="X81" s="8">
        <f t="shared" si="103"/>
        <v>334.00000000000006</v>
      </c>
      <c r="Y81" s="8">
        <f t="shared" si="103"/>
        <v>334.00000000000006</v>
      </c>
      <c r="Z81" s="8">
        <f t="shared" si="103"/>
        <v>334.00000000000006</v>
      </c>
      <c r="AA81" s="8">
        <f t="shared" si="103"/>
        <v>334.00000000000006</v>
      </c>
      <c r="AB81" s="8">
        <f t="shared" si="103"/>
        <v>334.00000000000006</v>
      </c>
      <c r="AC81" s="8">
        <f t="shared" si="103"/>
        <v>334.00000000000006</v>
      </c>
      <c r="AD81" s="8">
        <f t="shared" si="103"/>
        <v>334.00000000000006</v>
      </c>
      <c r="AE81" s="8">
        <f t="shared" si="103"/>
        <v>334.00000000000006</v>
      </c>
      <c r="AF81" s="8">
        <f t="shared" si="103"/>
        <v>334.00000000000006</v>
      </c>
      <c r="AG81" s="8">
        <f t="shared" si="103"/>
        <v>334.00000000000006</v>
      </c>
      <c r="AH81" s="8">
        <f t="shared" si="103"/>
        <v>334.00000000000006</v>
      </c>
      <c r="AI81" s="8">
        <f t="shared" si="103"/>
        <v>334.00000000000006</v>
      </c>
      <c r="AJ81" s="8">
        <f t="shared" si="103"/>
        <v>334.00000000000006</v>
      </c>
      <c r="AK81" s="8">
        <f t="shared" si="103"/>
        <v>334.00000000000006</v>
      </c>
      <c r="AL81" s="8">
        <f t="shared" si="103"/>
        <v>334.00000000000006</v>
      </c>
      <c r="AM81" s="8">
        <f t="shared" si="103"/>
        <v>334.00000000000006</v>
      </c>
      <c r="AN81" s="8">
        <f t="shared" si="103"/>
        <v>334.00000000000006</v>
      </c>
      <c r="AO81" s="8">
        <f t="shared" si="103"/>
        <v>334.00000000000006</v>
      </c>
      <c r="AP81" s="8">
        <f t="shared" si="103"/>
        <v>334.00000000000006</v>
      </c>
      <c r="AQ81" s="8">
        <f t="shared" si="103"/>
        <v>334.00000000000006</v>
      </c>
      <c r="AR81" s="8">
        <f t="shared" si="103"/>
        <v>334.00000000000006</v>
      </c>
      <c r="AS81" s="8">
        <f t="shared" si="103"/>
        <v>334.00000000000006</v>
      </c>
      <c r="AT81" s="8">
        <f t="shared" si="103"/>
        <v>334.00000000000006</v>
      </c>
      <c r="AU81" s="8">
        <f t="shared" si="103"/>
        <v>334.00000000000006</v>
      </c>
      <c r="AV81" s="8">
        <f t="shared" si="103"/>
        <v>334.00000000000006</v>
      </c>
      <c r="AW81" s="8">
        <f t="shared" si="103"/>
        <v>334.00000000000006</v>
      </c>
      <c r="AX81" s="8">
        <f t="shared" si="103"/>
        <v>334.00000000000006</v>
      </c>
    </row>
    <row r="82" spans="2:50" x14ac:dyDescent="0.25">
      <c r="C82" s="63" t="s">
        <v>23</v>
      </c>
      <c r="D82" s="63"/>
      <c r="E82" s="63" t="s">
        <v>1</v>
      </c>
      <c r="F82" s="63"/>
      <c r="G82" s="4"/>
      <c r="H82" s="4"/>
      <c r="I82" s="2">
        <v>1</v>
      </c>
      <c r="J82" s="2" t="s">
        <v>42</v>
      </c>
      <c r="K82" s="2" t="s">
        <v>45</v>
      </c>
      <c r="L82" s="8">
        <f>(Q6+P6*$F$43)*$E$4</f>
        <v>2872.6580159044688</v>
      </c>
      <c r="M82" s="8">
        <f>(Q6+P6*$F$43)*$E$4</f>
        <v>2872.6580159044688</v>
      </c>
      <c r="N82" s="8">
        <f>(Q6+P6*$F$43)*$E$4</f>
        <v>2872.6580159044688</v>
      </c>
      <c r="O82" s="8">
        <f>(Q6+P6*$F$43)*$E$4</f>
        <v>2872.6580159044688</v>
      </c>
      <c r="P82" s="8">
        <f>(Q6+P6*$F$43)*$E$4</f>
        <v>2872.6580159044688</v>
      </c>
      <c r="Q82" s="8">
        <f t="shared" ref="Q82:X82" si="104">($Q$6+$P$6*$F$43)*$E$4</f>
        <v>2872.6580159044688</v>
      </c>
      <c r="R82" s="8">
        <f t="shared" si="104"/>
        <v>2872.6580159044688</v>
      </c>
      <c r="S82" s="8">
        <f t="shared" si="104"/>
        <v>2872.6580159044688</v>
      </c>
      <c r="T82" s="8">
        <f t="shared" si="104"/>
        <v>2872.6580159044688</v>
      </c>
      <c r="U82" s="8">
        <f t="shared" si="104"/>
        <v>2872.6580159044688</v>
      </c>
      <c r="V82" s="8">
        <f t="shared" si="104"/>
        <v>2872.6580159044688</v>
      </c>
      <c r="W82" s="8">
        <f t="shared" si="104"/>
        <v>2872.6580159044688</v>
      </c>
      <c r="X82" s="44">
        <f t="shared" si="104"/>
        <v>2872.6580159044688</v>
      </c>
    </row>
    <row r="83" spans="2:50" x14ac:dyDescent="0.25">
      <c r="B83" s="22" t="s">
        <v>2</v>
      </c>
      <c r="C83" s="22" t="s">
        <v>3</v>
      </c>
      <c r="D83" s="22" t="s">
        <v>4</v>
      </c>
      <c r="E83" s="22" t="s">
        <v>3</v>
      </c>
      <c r="F83" s="22" t="s">
        <v>4</v>
      </c>
      <c r="G83" s="4"/>
      <c r="H83" s="4"/>
      <c r="I83" s="2">
        <v>2</v>
      </c>
      <c r="J83" s="2" t="s">
        <v>42</v>
      </c>
      <c r="K83" s="2" t="s">
        <v>45</v>
      </c>
      <c r="L83" s="8">
        <f t="shared" ref="L83:L98" si="105">(Q7+P7*$F$43)*$E$4</f>
        <v>2861.4074719562768</v>
      </c>
      <c r="M83" s="8">
        <f t="shared" ref="M83:M98" si="106">(Q7+P7*$F$43)*$E$4</f>
        <v>2861.4074719562768</v>
      </c>
      <c r="N83" s="8">
        <f t="shared" ref="N83:N98" si="107">(Q7+P7*$F$43)*$E$4</f>
        <v>2861.4074719562768</v>
      </c>
      <c r="O83" s="8">
        <f t="shared" ref="O83:O98" si="108">(Q7+P7*$F$43)*$E$4</f>
        <v>2861.4074719562768</v>
      </c>
      <c r="P83" s="8">
        <f t="shared" ref="P83:P98" si="109">(Q7+P7*$F$43)*$E$4</f>
        <v>2861.4074719562768</v>
      </c>
      <c r="Q83" s="8">
        <f t="shared" ref="Q83:Y83" si="110">($Q$7+$P$7*$F$43)*$E$4</f>
        <v>2861.4074719562768</v>
      </c>
      <c r="R83" s="8">
        <f t="shared" si="110"/>
        <v>2861.4074719562768</v>
      </c>
      <c r="S83" s="8">
        <f t="shared" si="110"/>
        <v>2861.4074719562768</v>
      </c>
      <c r="T83" s="8">
        <f t="shared" si="110"/>
        <v>2861.4074719562768</v>
      </c>
      <c r="U83" s="8">
        <f t="shared" si="110"/>
        <v>2861.4074719562768</v>
      </c>
      <c r="V83" s="8">
        <f t="shared" si="110"/>
        <v>2861.4074719562768</v>
      </c>
      <c r="W83" s="8">
        <f t="shared" si="110"/>
        <v>2861.4074719562768</v>
      </c>
      <c r="X83" s="8">
        <f t="shared" si="110"/>
        <v>2861.4074719562768</v>
      </c>
      <c r="Y83" s="44">
        <f t="shared" si="110"/>
        <v>2861.4074719562768</v>
      </c>
    </row>
    <row r="84" spans="2:50" x14ac:dyDescent="0.25">
      <c r="B84" s="31">
        <f>B12</f>
        <v>7</v>
      </c>
      <c r="C84" s="31">
        <f>C12</f>
        <v>2034</v>
      </c>
      <c r="D84" s="31"/>
      <c r="E84" s="31">
        <f>E12</f>
        <v>185</v>
      </c>
      <c r="F84" s="31">
        <f>F12</f>
        <v>139</v>
      </c>
      <c r="G84" s="4"/>
      <c r="H84" s="4"/>
      <c r="I84" s="2">
        <v>3</v>
      </c>
      <c r="J84" s="2" t="s">
        <v>42</v>
      </c>
      <c r="K84" s="2" t="s">
        <v>45</v>
      </c>
      <c r="L84" s="8">
        <f t="shared" si="105"/>
        <v>1056.9019879963823</v>
      </c>
      <c r="M84" s="8">
        <f t="shared" si="106"/>
        <v>1056.9019879963823</v>
      </c>
      <c r="N84" s="8">
        <f t="shared" si="107"/>
        <v>1056.9019879963823</v>
      </c>
      <c r="O84" s="8">
        <f t="shared" si="108"/>
        <v>1056.9019879963823</v>
      </c>
      <c r="P84" s="8">
        <f t="shared" si="109"/>
        <v>1056.9019879963823</v>
      </c>
      <c r="Q84" s="8">
        <f t="shared" ref="Q84:AX84" si="111">($Q$8+$P$8*$F$43)*$E$4</f>
        <v>1056.9019879963823</v>
      </c>
      <c r="R84" s="8">
        <f t="shared" si="111"/>
        <v>1056.9019879963823</v>
      </c>
      <c r="S84" s="8">
        <f t="shared" si="111"/>
        <v>1056.9019879963823</v>
      </c>
      <c r="T84" s="8">
        <f t="shared" si="111"/>
        <v>1056.9019879963823</v>
      </c>
      <c r="U84" s="8">
        <f t="shared" si="111"/>
        <v>1056.9019879963823</v>
      </c>
      <c r="V84" s="8">
        <f t="shared" si="111"/>
        <v>1056.9019879963823</v>
      </c>
      <c r="W84" s="8">
        <f t="shared" si="111"/>
        <v>1056.9019879963823</v>
      </c>
      <c r="X84" s="8">
        <f t="shared" si="111"/>
        <v>1056.9019879963823</v>
      </c>
      <c r="Y84" s="8">
        <f t="shared" si="111"/>
        <v>1056.9019879963823</v>
      </c>
      <c r="Z84" s="8">
        <f t="shared" si="111"/>
        <v>1056.9019879963823</v>
      </c>
      <c r="AA84" s="8">
        <f t="shared" si="111"/>
        <v>1056.9019879963823</v>
      </c>
      <c r="AB84" s="8">
        <f t="shared" si="111"/>
        <v>1056.9019879963823</v>
      </c>
      <c r="AC84" s="8">
        <f t="shared" si="111"/>
        <v>1056.9019879963823</v>
      </c>
      <c r="AD84" s="8">
        <f t="shared" si="111"/>
        <v>1056.9019879963823</v>
      </c>
      <c r="AE84" s="8">
        <f t="shared" si="111"/>
        <v>1056.9019879963823</v>
      </c>
      <c r="AF84" s="8">
        <f t="shared" si="111"/>
        <v>1056.9019879963823</v>
      </c>
      <c r="AG84" s="8">
        <f t="shared" si="111"/>
        <v>1056.9019879963823</v>
      </c>
      <c r="AH84" s="8">
        <f t="shared" si="111"/>
        <v>1056.9019879963823</v>
      </c>
      <c r="AI84" s="8">
        <f t="shared" si="111"/>
        <v>1056.9019879963823</v>
      </c>
      <c r="AJ84" s="8">
        <f t="shared" si="111"/>
        <v>1056.9019879963823</v>
      </c>
      <c r="AK84" s="8">
        <f t="shared" si="111"/>
        <v>1056.9019879963823</v>
      </c>
      <c r="AL84" s="8">
        <f t="shared" si="111"/>
        <v>1056.9019879963823</v>
      </c>
      <c r="AM84" s="8">
        <f t="shared" si="111"/>
        <v>1056.9019879963823</v>
      </c>
      <c r="AN84" s="8">
        <f t="shared" si="111"/>
        <v>1056.9019879963823</v>
      </c>
      <c r="AO84" s="8">
        <f t="shared" si="111"/>
        <v>1056.9019879963823</v>
      </c>
      <c r="AP84" s="8">
        <f t="shared" si="111"/>
        <v>1056.9019879963823</v>
      </c>
      <c r="AQ84" s="8">
        <f t="shared" si="111"/>
        <v>1056.9019879963823</v>
      </c>
      <c r="AR84" s="8">
        <f t="shared" si="111"/>
        <v>1056.9019879963823</v>
      </c>
      <c r="AS84" s="8">
        <f t="shared" si="111"/>
        <v>1056.9019879963823</v>
      </c>
      <c r="AT84" s="8">
        <f t="shared" si="111"/>
        <v>1056.9019879963823</v>
      </c>
      <c r="AU84" s="8">
        <f t="shared" si="111"/>
        <v>1056.9019879963823</v>
      </c>
      <c r="AV84" s="8">
        <f t="shared" si="111"/>
        <v>1056.9019879963823</v>
      </c>
      <c r="AW84" s="8">
        <f t="shared" si="111"/>
        <v>1056.9019879963823</v>
      </c>
      <c r="AX84" s="8">
        <f t="shared" si="111"/>
        <v>1056.9019879963823</v>
      </c>
    </row>
    <row r="85" spans="2:50" x14ac:dyDescent="0.25">
      <c r="B85" s="10" t="s">
        <v>9</v>
      </c>
      <c r="C85" s="2">
        <f>SUM(C84:C84)</f>
        <v>2034</v>
      </c>
      <c r="D85" s="2"/>
      <c r="E85" s="2">
        <f>SUM(E84:E84)</f>
        <v>185</v>
      </c>
      <c r="F85" s="2">
        <f>SUM(F84:F84)</f>
        <v>139</v>
      </c>
      <c r="G85" s="4"/>
      <c r="H85" s="4"/>
      <c r="I85" s="2">
        <v>4</v>
      </c>
      <c r="J85" s="2" t="s">
        <v>42</v>
      </c>
      <c r="K85" s="2" t="s">
        <v>45</v>
      </c>
      <c r="L85" s="8">
        <f t="shared" si="105"/>
        <v>431.1227953629861</v>
      </c>
      <c r="M85" s="8">
        <f t="shared" si="106"/>
        <v>431.1227953629861</v>
      </c>
      <c r="N85" s="8">
        <f t="shared" si="107"/>
        <v>431.1227953629861</v>
      </c>
      <c r="O85" s="8">
        <f t="shared" si="108"/>
        <v>431.1227953629861</v>
      </c>
      <c r="P85" s="8">
        <f t="shared" si="109"/>
        <v>431.1227953629861</v>
      </c>
      <c r="Q85" s="8">
        <f t="shared" ref="Q85:AX85" si="112">($Q$9+$P$9*$F$43)*$E$4</f>
        <v>431.1227953629861</v>
      </c>
      <c r="R85" s="8">
        <f t="shared" si="112"/>
        <v>431.1227953629861</v>
      </c>
      <c r="S85" s="8">
        <f t="shared" si="112"/>
        <v>431.1227953629861</v>
      </c>
      <c r="T85" s="8">
        <f t="shared" si="112"/>
        <v>431.1227953629861</v>
      </c>
      <c r="U85" s="8">
        <f t="shared" si="112"/>
        <v>431.1227953629861</v>
      </c>
      <c r="V85" s="8">
        <f t="shared" si="112"/>
        <v>431.1227953629861</v>
      </c>
      <c r="W85" s="8">
        <f t="shared" si="112"/>
        <v>431.1227953629861</v>
      </c>
      <c r="X85" s="8">
        <f t="shared" si="112"/>
        <v>431.1227953629861</v>
      </c>
      <c r="Y85" s="8">
        <f t="shared" si="112"/>
        <v>431.1227953629861</v>
      </c>
      <c r="Z85" s="8">
        <f t="shared" si="112"/>
        <v>431.1227953629861</v>
      </c>
      <c r="AA85" s="8">
        <f t="shared" si="112"/>
        <v>431.1227953629861</v>
      </c>
      <c r="AB85" s="8">
        <f t="shared" si="112"/>
        <v>431.1227953629861</v>
      </c>
      <c r="AC85" s="8">
        <f t="shared" si="112"/>
        <v>431.1227953629861</v>
      </c>
      <c r="AD85" s="8">
        <f t="shared" si="112"/>
        <v>431.1227953629861</v>
      </c>
      <c r="AE85" s="8">
        <f t="shared" si="112"/>
        <v>431.1227953629861</v>
      </c>
      <c r="AF85" s="8">
        <f t="shared" si="112"/>
        <v>431.1227953629861</v>
      </c>
      <c r="AG85" s="8">
        <f t="shared" si="112"/>
        <v>431.1227953629861</v>
      </c>
      <c r="AH85" s="8">
        <f t="shared" si="112"/>
        <v>431.1227953629861</v>
      </c>
      <c r="AI85" s="8">
        <f t="shared" si="112"/>
        <v>431.1227953629861</v>
      </c>
      <c r="AJ85" s="8">
        <f t="shared" si="112"/>
        <v>431.1227953629861</v>
      </c>
      <c r="AK85" s="8">
        <f t="shared" si="112"/>
        <v>431.1227953629861</v>
      </c>
      <c r="AL85" s="8">
        <f t="shared" si="112"/>
        <v>431.1227953629861</v>
      </c>
      <c r="AM85" s="8">
        <f t="shared" si="112"/>
        <v>431.1227953629861</v>
      </c>
      <c r="AN85" s="8">
        <f t="shared" si="112"/>
        <v>431.1227953629861</v>
      </c>
      <c r="AO85" s="8">
        <f t="shared" si="112"/>
        <v>431.1227953629861</v>
      </c>
      <c r="AP85" s="8">
        <f t="shared" si="112"/>
        <v>431.1227953629861</v>
      </c>
      <c r="AQ85" s="8">
        <f t="shared" si="112"/>
        <v>431.1227953629861</v>
      </c>
      <c r="AR85" s="8">
        <f t="shared" si="112"/>
        <v>431.1227953629861</v>
      </c>
      <c r="AS85" s="8">
        <f t="shared" si="112"/>
        <v>431.1227953629861</v>
      </c>
      <c r="AT85" s="8">
        <f t="shared" si="112"/>
        <v>431.1227953629861</v>
      </c>
      <c r="AU85" s="8">
        <f t="shared" si="112"/>
        <v>431.1227953629861</v>
      </c>
      <c r="AV85" s="8">
        <f t="shared" si="112"/>
        <v>431.1227953629861</v>
      </c>
      <c r="AW85" s="8">
        <f t="shared" si="112"/>
        <v>431.1227953629861</v>
      </c>
      <c r="AX85" s="8">
        <f t="shared" si="112"/>
        <v>431.1227953629861</v>
      </c>
    </row>
    <row r="86" spans="2:50" x14ac:dyDescent="0.25">
      <c r="B86" s="5" t="s">
        <v>12</v>
      </c>
      <c r="C86" s="23"/>
      <c r="D86" s="23"/>
      <c r="E86" s="6">
        <f>E85+F85</f>
        <v>324</v>
      </c>
      <c r="F86" s="6"/>
      <c r="G86" s="4"/>
      <c r="H86" s="4"/>
      <c r="I86" s="2">
        <v>5</v>
      </c>
      <c r="J86" s="2" t="s">
        <v>42</v>
      </c>
      <c r="K86" s="2" t="s">
        <v>45</v>
      </c>
      <c r="L86" s="8">
        <f t="shared" si="105"/>
        <v>1702.900771191318</v>
      </c>
      <c r="M86" s="8">
        <f t="shared" si="106"/>
        <v>1702.900771191318</v>
      </c>
      <c r="N86" s="8">
        <f t="shared" si="107"/>
        <v>1702.900771191318</v>
      </c>
      <c r="O86" s="8">
        <f t="shared" si="108"/>
        <v>1702.900771191318</v>
      </c>
      <c r="P86" s="8">
        <f t="shared" si="109"/>
        <v>1702.900771191318</v>
      </c>
      <c r="Q86" s="8">
        <f t="shared" ref="Q86:AN86" si="113">($Q$10+$P$10*$F$43)*$E$4</f>
        <v>1702.900771191318</v>
      </c>
      <c r="R86" s="8">
        <f t="shared" si="113"/>
        <v>1702.900771191318</v>
      </c>
      <c r="S86" s="8">
        <f t="shared" si="113"/>
        <v>1702.900771191318</v>
      </c>
      <c r="T86" s="8">
        <f t="shared" si="113"/>
        <v>1702.900771191318</v>
      </c>
      <c r="U86" s="8">
        <f t="shared" si="113"/>
        <v>1702.900771191318</v>
      </c>
      <c r="V86" s="8">
        <f t="shared" si="113"/>
        <v>1702.900771191318</v>
      </c>
      <c r="W86" s="8">
        <f t="shared" si="113"/>
        <v>1702.900771191318</v>
      </c>
      <c r="X86" s="8">
        <f t="shared" si="113"/>
        <v>1702.900771191318</v>
      </c>
      <c r="Y86" s="8">
        <f t="shared" si="113"/>
        <v>1702.900771191318</v>
      </c>
      <c r="Z86" s="8">
        <f t="shared" si="113"/>
        <v>1702.900771191318</v>
      </c>
      <c r="AA86" s="8">
        <f t="shared" si="113"/>
        <v>1702.900771191318</v>
      </c>
      <c r="AB86" s="8">
        <f t="shared" si="113"/>
        <v>1702.900771191318</v>
      </c>
      <c r="AC86" s="8">
        <f t="shared" si="113"/>
        <v>1702.900771191318</v>
      </c>
      <c r="AD86" s="8">
        <f t="shared" si="113"/>
        <v>1702.900771191318</v>
      </c>
      <c r="AE86" s="8">
        <f t="shared" si="113"/>
        <v>1702.900771191318</v>
      </c>
      <c r="AF86" s="8">
        <f t="shared" si="113"/>
        <v>1702.900771191318</v>
      </c>
      <c r="AG86" s="8">
        <f t="shared" si="113"/>
        <v>1702.900771191318</v>
      </c>
      <c r="AH86" s="8">
        <f t="shared" si="113"/>
        <v>1702.900771191318</v>
      </c>
      <c r="AI86" s="8">
        <f t="shared" si="113"/>
        <v>1702.900771191318</v>
      </c>
      <c r="AJ86" s="8">
        <f t="shared" si="113"/>
        <v>1702.900771191318</v>
      </c>
      <c r="AK86" s="8">
        <f t="shared" si="113"/>
        <v>1702.900771191318</v>
      </c>
      <c r="AL86" s="8">
        <f t="shared" si="113"/>
        <v>1702.900771191318</v>
      </c>
      <c r="AM86" s="8">
        <f t="shared" si="113"/>
        <v>1702.900771191318</v>
      </c>
      <c r="AN86" s="44">
        <f t="shared" si="113"/>
        <v>1702.900771191318</v>
      </c>
    </row>
    <row r="87" spans="2:50" x14ac:dyDescent="0.25">
      <c r="B87" s="10" t="s">
        <v>10</v>
      </c>
      <c r="C87" s="12">
        <f>C35</f>
        <v>0.61780911191421295</v>
      </c>
      <c r="D87" s="12">
        <f>D35</f>
        <v>0.2717578055572013</v>
      </c>
      <c r="E87" s="12">
        <f>E35</f>
        <v>6.0607855915634778E-2</v>
      </c>
      <c r="F87" s="12">
        <f>F35</f>
        <v>4.9825226612950968E-2</v>
      </c>
      <c r="G87" s="4"/>
      <c r="H87" s="4"/>
      <c r="I87" s="2">
        <v>6</v>
      </c>
      <c r="J87" s="2" t="s">
        <v>42</v>
      </c>
      <c r="K87" s="2" t="s">
        <v>45</v>
      </c>
      <c r="L87" s="8">
        <f t="shared" si="105"/>
        <v>977.39444544931337</v>
      </c>
      <c r="M87" s="8">
        <f t="shared" si="106"/>
        <v>977.39444544931337</v>
      </c>
      <c r="N87" s="8">
        <f t="shared" si="107"/>
        <v>977.39444544931337</v>
      </c>
      <c r="O87" s="8">
        <f t="shared" si="108"/>
        <v>977.39444544931337</v>
      </c>
      <c r="P87" s="8">
        <f t="shared" si="109"/>
        <v>977.39444544931337</v>
      </c>
      <c r="Q87" s="8">
        <f t="shared" ref="Q87:AX87" si="114">($Q$11+$P$11*$F$43)*$E$4</f>
        <v>977.39444544931337</v>
      </c>
      <c r="R87" s="8">
        <f t="shared" si="114"/>
        <v>977.39444544931337</v>
      </c>
      <c r="S87" s="8">
        <f t="shared" si="114"/>
        <v>977.39444544931337</v>
      </c>
      <c r="T87" s="8">
        <f t="shared" si="114"/>
        <v>977.39444544931337</v>
      </c>
      <c r="U87" s="8">
        <f t="shared" si="114"/>
        <v>977.39444544931337</v>
      </c>
      <c r="V87" s="8">
        <f t="shared" si="114"/>
        <v>977.39444544931337</v>
      </c>
      <c r="W87" s="8">
        <f t="shared" si="114"/>
        <v>977.39444544931337</v>
      </c>
      <c r="X87" s="8">
        <f t="shared" si="114"/>
        <v>977.39444544931337</v>
      </c>
      <c r="Y87" s="8">
        <f t="shared" si="114"/>
        <v>977.39444544931337</v>
      </c>
      <c r="Z87" s="8">
        <f t="shared" si="114"/>
        <v>977.39444544931337</v>
      </c>
      <c r="AA87" s="8">
        <f t="shared" si="114"/>
        <v>977.39444544931337</v>
      </c>
      <c r="AB87" s="8">
        <f t="shared" si="114"/>
        <v>977.39444544931337</v>
      </c>
      <c r="AC87" s="8">
        <f t="shared" si="114"/>
        <v>977.39444544931337</v>
      </c>
      <c r="AD87" s="8">
        <f t="shared" si="114"/>
        <v>977.39444544931337</v>
      </c>
      <c r="AE87" s="8">
        <f t="shared" si="114"/>
        <v>977.39444544931337</v>
      </c>
      <c r="AF87" s="8">
        <f t="shared" si="114"/>
        <v>977.39444544931337</v>
      </c>
      <c r="AG87" s="8">
        <f t="shared" si="114"/>
        <v>977.39444544931337</v>
      </c>
      <c r="AH87" s="8">
        <f t="shared" si="114"/>
        <v>977.39444544931337</v>
      </c>
      <c r="AI87" s="8">
        <f t="shared" si="114"/>
        <v>977.39444544931337</v>
      </c>
      <c r="AJ87" s="8">
        <f t="shared" si="114"/>
        <v>977.39444544931337</v>
      </c>
      <c r="AK87" s="8">
        <f t="shared" si="114"/>
        <v>977.39444544931337</v>
      </c>
      <c r="AL87" s="8">
        <f t="shared" si="114"/>
        <v>977.39444544931337</v>
      </c>
      <c r="AM87" s="8">
        <f t="shared" si="114"/>
        <v>977.39444544931337</v>
      </c>
      <c r="AN87" s="8">
        <f t="shared" si="114"/>
        <v>977.39444544931337</v>
      </c>
      <c r="AO87" s="8">
        <f t="shared" si="114"/>
        <v>977.39444544931337</v>
      </c>
      <c r="AP87" s="8">
        <f t="shared" si="114"/>
        <v>977.39444544931337</v>
      </c>
      <c r="AQ87" s="8">
        <f t="shared" si="114"/>
        <v>977.39444544931337</v>
      </c>
      <c r="AR87" s="8">
        <f t="shared" si="114"/>
        <v>977.39444544931337</v>
      </c>
      <c r="AS87" s="8">
        <f t="shared" si="114"/>
        <v>977.39444544931337</v>
      </c>
      <c r="AT87" s="8">
        <f t="shared" si="114"/>
        <v>977.39444544931337</v>
      </c>
      <c r="AU87" s="8">
        <f t="shared" si="114"/>
        <v>977.39444544931337</v>
      </c>
      <c r="AV87" s="8">
        <f t="shared" si="114"/>
        <v>977.39444544931337</v>
      </c>
      <c r="AW87" s="8">
        <f t="shared" si="114"/>
        <v>977.39444544931337</v>
      </c>
      <c r="AX87" s="8">
        <f t="shared" si="114"/>
        <v>977.39444544931337</v>
      </c>
    </row>
    <row r="88" spans="2:50" x14ac:dyDescent="0.25">
      <c r="B88" s="5" t="s">
        <v>13</v>
      </c>
      <c r="C88" s="66">
        <f>C87+D87</f>
        <v>0.88956691747141425</v>
      </c>
      <c r="D88" s="66"/>
      <c r="E88" s="66">
        <f>E87+F87</f>
        <v>0.11043308252858575</v>
      </c>
      <c r="F88" s="66"/>
      <c r="G88" s="4"/>
      <c r="H88" s="4"/>
      <c r="I88" s="2">
        <v>7</v>
      </c>
      <c r="J88" s="2" t="s">
        <v>42</v>
      </c>
      <c r="K88" s="2" t="s">
        <v>45</v>
      </c>
      <c r="L88" s="8">
        <f t="shared" si="105"/>
        <v>993.24163758967541</v>
      </c>
      <c r="M88" s="8">
        <f t="shared" si="106"/>
        <v>993.24163758967541</v>
      </c>
      <c r="N88" s="8">
        <f t="shared" si="107"/>
        <v>993.24163758967541</v>
      </c>
      <c r="O88" s="8">
        <f t="shared" si="108"/>
        <v>993.24163758967541</v>
      </c>
      <c r="P88" s="8">
        <f t="shared" si="109"/>
        <v>993.24163758967541</v>
      </c>
      <c r="Q88" s="8">
        <f t="shared" ref="Q88:AX88" si="115">($Q$12+$P$12*$F$43)*$E$4</f>
        <v>993.24163758967541</v>
      </c>
      <c r="R88" s="8">
        <f t="shared" si="115"/>
        <v>993.24163758967541</v>
      </c>
      <c r="S88" s="8">
        <f t="shared" si="115"/>
        <v>993.24163758967541</v>
      </c>
      <c r="T88" s="8">
        <f t="shared" si="115"/>
        <v>993.24163758967541</v>
      </c>
      <c r="U88" s="8">
        <f t="shared" si="115"/>
        <v>993.24163758967541</v>
      </c>
      <c r="V88" s="8">
        <f t="shared" si="115"/>
        <v>993.24163758967541</v>
      </c>
      <c r="W88" s="8">
        <f t="shared" si="115"/>
        <v>993.24163758967541</v>
      </c>
      <c r="X88" s="8">
        <f t="shared" si="115"/>
        <v>993.24163758967541</v>
      </c>
      <c r="Y88" s="8">
        <f t="shared" si="115"/>
        <v>993.24163758967541</v>
      </c>
      <c r="Z88" s="8">
        <f t="shared" si="115"/>
        <v>993.24163758967541</v>
      </c>
      <c r="AA88" s="8">
        <f t="shared" si="115"/>
        <v>993.24163758967541</v>
      </c>
      <c r="AB88" s="8">
        <f t="shared" si="115"/>
        <v>993.24163758967541</v>
      </c>
      <c r="AC88" s="8">
        <f t="shared" si="115"/>
        <v>993.24163758967541</v>
      </c>
      <c r="AD88" s="8">
        <f t="shared" si="115"/>
        <v>993.24163758967541</v>
      </c>
      <c r="AE88" s="8">
        <f t="shared" si="115"/>
        <v>993.24163758967541</v>
      </c>
      <c r="AF88" s="8">
        <f t="shared" si="115"/>
        <v>993.24163758967541</v>
      </c>
      <c r="AG88" s="8">
        <f t="shared" si="115"/>
        <v>993.24163758967541</v>
      </c>
      <c r="AH88" s="8">
        <f t="shared" si="115"/>
        <v>993.24163758967541</v>
      </c>
      <c r="AI88" s="8">
        <f t="shared" si="115"/>
        <v>993.24163758967541</v>
      </c>
      <c r="AJ88" s="8">
        <f t="shared" si="115"/>
        <v>993.24163758967541</v>
      </c>
      <c r="AK88" s="8">
        <f t="shared" si="115"/>
        <v>993.24163758967541</v>
      </c>
      <c r="AL88" s="8">
        <f t="shared" si="115"/>
        <v>993.24163758967541</v>
      </c>
      <c r="AM88" s="8">
        <f t="shared" si="115"/>
        <v>993.24163758967541</v>
      </c>
      <c r="AN88" s="8">
        <f t="shared" si="115"/>
        <v>993.24163758967541</v>
      </c>
      <c r="AO88" s="8">
        <f t="shared" si="115"/>
        <v>993.24163758967541</v>
      </c>
      <c r="AP88" s="8">
        <f t="shared" si="115"/>
        <v>993.24163758967541</v>
      </c>
      <c r="AQ88" s="8">
        <f t="shared" si="115"/>
        <v>993.24163758967541</v>
      </c>
      <c r="AR88" s="8">
        <f t="shared" si="115"/>
        <v>993.24163758967541</v>
      </c>
      <c r="AS88" s="8">
        <f t="shared" si="115"/>
        <v>993.24163758967541</v>
      </c>
      <c r="AT88" s="8">
        <f t="shared" si="115"/>
        <v>993.24163758967541</v>
      </c>
      <c r="AU88" s="8">
        <f t="shared" si="115"/>
        <v>993.24163758967541</v>
      </c>
      <c r="AV88" s="8">
        <f t="shared" si="115"/>
        <v>993.24163758967541</v>
      </c>
      <c r="AW88" s="8">
        <f t="shared" si="115"/>
        <v>993.24163758967541</v>
      </c>
      <c r="AX88" s="8">
        <f t="shared" si="115"/>
        <v>993.24163758967541</v>
      </c>
    </row>
    <row r="89" spans="2:50" x14ac:dyDescent="0.25">
      <c r="B89" s="10" t="s">
        <v>24</v>
      </c>
      <c r="C89" s="65">
        <f>E86/E88</f>
        <v>2933.9034334763969</v>
      </c>
      <c r="D89" s="65"/>
      <c r="E89" s="65"/>
      <c r="F89" s="65"/>
      <c r="G89" s="4"/>
      <c r="H89" s="4"/>
      <c r="I89" s="2">
        <v>8</v>
      </c>
      <c r="J89" s="2" t="s">
        <v>42</v>
      </c>
      <c r="K89" s="2" t="s">
        <v>45</v>
      </c>
      <c r="L89" s="8">
        <f t="shared" si="105"/>
        <v>1332.4112212551531</v>
      </c>
      <c r="M89" s="8">
        <f t="shared" si="106"/>
        <v>1332.4112212551531</v>
      </c>
      <c r="N89" s="8">
        <f t="shared" si="107"/>
        <v>1332.4112212551531</v>
      </c>
      <c r="O89" s="8">
        <f t="shared" si="108"/>
        <v>1332.4112212551531</v>
      </c>
      <c r="P89" s="8">
        <f t="shared" si="109"/>
        <v>1332.4112212551531</v>
      </c>
      <c r="Q89" s="8">
        <f t="shared" ref="Q89:AV89" si="116">($Q$13+$P$13*$F$43)*$E$4</f>
        <v>1332.4112212551531</v>
      </c>
      <c r="R89" s="8">
        <f t="shared" si="116"/>
        <v>1332.4112212551531</v>
      </c>
      <c r="S89" s="8">
        <f t="shared" si="116"/>
        <v>1332.4112212551531</v>
      </c>
      <c r="T89" s="8">
        <f t="shared" si="116"/>
        <v>1332.4112212551531</v>
      </c>
      <c r="U89" s="8">
        <f t="shared" si="116"/>
        <v>1332.4112212551531</v>
      </c>
      <c r="V89" s="8">
        <f t="shared" si="116"/>
        <v>1332.4112212551531</v>
      </c>
      <c r="W89" s="8">
        <f t="shared" si="116"/>
        <v>1332.4112212551531</v>
      </c>
      <c r="X89" s="8">
        <f t="shared" si="116"/>
        <v>1332.4112212551531</v>
      </c>
      <c r="Y89" s="8">
        <f t="shared" si="116"/>
        <v>1332.4112212551531</v>
      </c>
      <c r="Z89" s="8">
        <f t="shared" si="116"/>
        <v>1332.4112212551531</v>
      </c>
      <c r="AA89" s="8">
        <f t="shared" si="116"/>
        <v>1332.4112212551531</v>
      </c>
      <c r="AB89" s="8">
        <f t="shared" si="116"/>
        <v>1332.4112212551531</v>
      </c>
      <c r="AC89" s="8">
        <f t="shared" si="116"/>
        <v>1332.4112212551531</v>
      </c>
      <c r="AD89" s="8">
        <f t="shared" si="116"/>
        <v>1332.4112212551531</v>
      </c>
      <c r="AE89" s="8">
        <f t="shared" si="116"/>
        <v>1332.4112212551531</v>
      </c>
      <c r="AF89" s="8">
        <f t="shared" si="116"/>
        <v>1332.4112212551531</v>
      </c>
      <c r="AG89" s="8">
        <f t="shared" si="116"/>
        <v>1332.4112212551531</v>
      </c>
      <c r="AH89" s="8">
        <f t="shared" si="116"/>
        <v>1332.4112212551531</v>
      </c>
      <c r="AI89" s="8">
        <f t="shared" si="116"/>
        <v>1332.4112212551531</v>
      </c>
      <c r="AJ89" s="8">
        <f t="shared" si="116"/>
        <v>1332.4112212551531</v>
      </c>
      <c r="AK89" s="8">
        <f t="shared" si="116"/>
        <v>1332.4112212551531</v>
      </c>
      <c r="AL89" s="8">
        <f t="shared" si="116"/>
        <v>1332.4112212551531</v>
      </c>
      <c r="AM89" s="8">
        <f t="shared" si="116"/>
        <v>1332.4112212551531</v>
      </c>
      <c r="AN89" s="8">
        <f t="shared" si="116"/>
        <v>1332.4112212551531</v>
      </c>
      <c r="AO89" s="8">
        <f t="shared" si="116"/>
        <v>1332.4112212551531</v>
      </c>
      <c r="AP89" s="8">
        <f t="shared" si="116"/>
        <v>1332.4112212551531</v>
      </c>
      <c r="AQ89" s="8">
        <f t="shared" si="116"/>
        <v>1332.4112212551531</v>
      </c>
      <c r="AR89" s="8">
        <f t="shared" si="116"/>
        <v>1332.4112212551531</v>
      </c>
      <c r="AS89" s="8">
        <f t="shared" si="116"/>
        <v>1332.4112212551531</v>
      </c>
      <c r="AT89" s="8">
        <f t="shared" si="116"/>
        <v>1332.4112212551531</v>
      </c>
      <c r="AU89" s="8">
        <f t="shared" si="116"/>
        <v>1332.4112212551531</v>
      </c>
      <c r="AV89" s="44">
        <f t="shared" si="116"/>
        <v>1332.4112212551531</v>
      </c>
    </row>
    <row r="90" spans="2:50" x14ac:dyDescent="0.25">
      <c r="B90" s="5" t="s">
        <v>11</v>
      </c>
      <c r="C90" s="27">
        <f>C89*C87</f>
        <v>1812.592274678113</v>
      </c>
      <c r="D90" s="27">
        <f>C89*D87</f>
        <v>797.31115879828394</v>
      </c>
      <c r="E90" s="27">
        <f>E85</f>
        <v>185</v>
      </c>
      <c r="F90" s="27">
        <f>F85</f>
        <v>139</v>
      </c>
      <c r="G90" s="4"/>
      <c r="H90" s="4"/>
      <c r="I90" s="2">
        <v>9</v>
      </c>
      <c r="J90" s="2" t="s">
        <v>42</v>
      </c>
      <c r="K90" s="2" t="s">
        <v>45</v>
      </c>
      <c r="L90" s="8">
        <f t="shared" si="105"/>
        <v>1484.1594482793719</v>
      </c>
      <c r="M90" s="8">
        <f t="shared" si="106"/>
        <v>1484.1594482793719</v>
      </c>
      <c r="N90" s="8">
        <f t="shared" si="107"/>
        <v>1484.1594482793719</v>
      </c>
      <c r="O90" s="8">
        <f t="shared" si="108"/>
        <v>1484.1594482793719</v>
      </c>
      <c r="P90" s="8">
        <f t="shared" si="109"/>
        <v>1484.1594482793719</v>
      </c>
      <c r="Q90" s="8">
        <f t="shared" ref="Q90:AR90" si="117">($Q$14+$P$14*$F$43)*$E$4</f>
        <v>1484.1594482793719</v>
      </c>
      <c r="R90" s="8">
        <f t="shared" si="117"/>
        <v>1484.1594482793719</v>
      </c>
      <c r="S90" s="8">
        <f t="shared" si="117"/>
        <v>1484.1594482793719</v>
      </c>
      <c r="T90" s="8">
        <f t="shared" si="117"/>
        <v>1484.1594482793719</v>
      </c>
      <c r="U90" s="8">
        <f t="shared" si="117"/>
        <v>1484.1594482793719</v>
      </c>
      <c r="V90" s="8">
        <f t="shared" si="117"/>
        <v>1484.1594482793719</v>
      </c>
      <c r="W90" s="8">
        <f t="shared" si="117"/>
        <v>1484.1594482793719</v>
      </c>
      <c r="X90" s="8">
        <f t="shared" si="117"/>
        <v>1484.1594482793719</v>
      </c>
      <c r="Y90" s="8">
        <f t="shared" si="117"/>
        <v>1484.1594482793719</v>
      </c>
      <c r="Z90" s="8">
        <f t="shared" si="117"/>
        <v>1484.1594482793719</v>
      </c>
      <c r="AA90" s="8">
        <f t="shared" si="117"/>
        <v>1484.1594482793719</v>
      </c>
      <c r="AB90" s="8">
        <f t="shared" si="117"/>
        <v>1484.1594482793719</v>
      </c>
      <c r="AC90" s="8">
        <f t="shared" si="117"/>
        <v>1484.1594482793719</v>
      </c>
      <c r="AD90" s="8">
        <f t="shared" si="117"/>
        <v>1484.1594482793719</v>
      </c>
      <c r="AE90" s="8">
        <f t="shared" si="117"/>
        <v>1484.1594482793719</v>
      </c>
      <c r="AF90" s="8">
        <f t="shared" si="117"/>
        <v>1484.1594482793719</v>
      </c>
      <c r="AG90" s="8">
        <f t="shared" si="117"/>
        <v>1484.1594482793719</v>
      </c>
      <c r="AH90" s="8">
        <f t="shared" si="117"/>
        <v>1484.1594482793719</v>
      </c>
      <c r="AI90" s="8">
        <f t="shared" si="117"/>
        <v>1484.1594482793719</v>
      </c>
      <c r="AJ90" s="8">
        <f t="shared" si="117"/>
        <v>1484.1594482793719</v>
      </c>
      <c r="AK90" s="8">
        <f t="shared" si="117"/>
        <v>1484.1594482793719</v>
      </c>
      <c r="AL90" s="8">
        <f t="shared" si="117"/>
        <v>1484.1594482793719</v>
      </c>
      <c r="AM90" s="8">
        <f t="shared" si="117"/>
        <v>1484.1594482793719</v>
      </c>
      <c r="AN90" s="8">
        <f t="shared" si="117"/>
        <v>1484.1594482793719</v>
      </c>
      <c r="AO90" s="8">
        <f t="shared" si="117"/>
        <v>1484.1594482793719</v>
      </c>
      <c r="AP90" s="8">
        <f t="shared" si="117"/>
        <v>1484.1594482793719</v>
      </c>
      <c r="AQ90" s="8">
        <f t="shared" si="117"/>
        <v>1484.1594482793719</v>
      </c>
      <c r="AR90" s="44">
        <f t="shared" si="117"/>
        <v>1484.1594482793719</v>
      </c>
    </row>
    <row r="91" spans="2:50" x14ac:dyDescent="0.25">
      <c r="B91" s="10" t="s">
        <v>15</v>
      </c>
      <c r="C91" s="25">
        <f>C85-C90</f>
        <v>221.40772532188703</v>
      </c>
      <c r="G91" s="4"/>
      <c r="H91" s="4"/>
      <c r="I91" s="2">
        <v>10</v>
      </c>
      <c r="J91" s="2" t="s">
        <v>42</v>
      </c>
      <c r="K91" s="2" t="s">
        <v>45</v>
      </c>
      <c r="L91" s="8">
        <f t="shared" si="105"/>
        <v>2297.0194220520575</v>
      </c>
      <c r="M91" s="8">
        <f t="shared" si="106"/>
        <v>2297.0194220520575</v>
      </c>
      <c r="N91" s="8">
        <f t="shared" si="107"/>
        <v>2297.0194220520575</v>
      </c>
      <c r="O91" s="8">
        <f t="shared" si="108"/>
        <v>2297.0194220520575</v>
      </c>
      <c r="P91" s="8">
        <f t="shared" si="109"/>
        <v>2297.0194220520575</v>
      </c>
      <c r="Q91" s="8">
        <f t="shared" ref="Q91:AE91" si="118">($Q$15+$P$15*$F$43)*$E$4</f>
        <v>2297.0194220520575</v>
      </c>
      <c r="R91" s="8">
        <f t="shared" si="118"/>
        <v>2297.0194220520575</v>
      </c>
      <c r="S91" s="8">
        <f t="shared" si="118"/>
        <v>2297.0194220520575</v>
      </c>
      <c r="T91" s="8">
        <f t="shared" si="118"/>
        <v>2297.0194220520575</v>
      </c>
      <c r="U91" s="8">
        <f t="shared" si="118"/>
        <v>2297.0194220520575</v>
      </c>
      <c r="V91" s="8">
        <f t="shared" si="118"/>
        <v>2297.0194220520575</v>
      </c>
      <c r="W91" s="8">
        <f t="shared" si="118"/>
        <v>2297.0194220520575</v>
      </c>
      <c r="X91" s="8">
        <f t="shared" si="118"/>
        <v>2297.0194220520575</v>
      </c>
      <c r="Y91" s="8">
        <f t="shared" si="118"/>
        <v>2297.0194220520575</v>
      </c>
      <c r="Z91" s="8">
        <f t="shared" si="118"/>
        <v>2297.0194220520575</v>
      </c>
      <c r="AA91" s="8">
        <f t="shared" si="118"/>
        <v>2297.0194220520575</v>
      </c>
      <c r="AB91" s="8">
        <f t="shared" si="118"/>
        <v>2297.0194220520575</v>
      </c>
      <c r="AC91" s="8">
        <f t="shared" si="118"/>
        <v>2297.0194220520575</v>
      </c>
      <c r="AD91" s="8">
        <f t="shared" si="118"/>
        <v>2297.0194220520575</v>
      </c>
      <c r="AE91" s="44">
        <f t="shared" si="118"/>
        <v>2297.0194220520575</v>
      </c>
    </row>
    <row r="92" spans="2:50" x14ac:dyDescent="0.25">
      <c r="B92" s="26" t="s">
        <v>14</v>
      </c>
      <c r="C92" s="67">
        <f>C91/D90</f>
        <v>0.2776929971174556</v>
      </c>
      <c r="D92" s="67"/>
      <c r="E92" s="67"/>
      <c r="F92" s="67"/>
      <c r="G92" s="4"/>
      <c r="H92" s="4"/>
      <c r="I92" s="2">
        <v>11</v>
      </c>
      <c r="J92" s="2" t="s">
        <v>42</v>
      </c>
      <c r="K92" s="2" t="s">
        <v>45</v>
      </c>
      <c r="L92" s="8">
        <f t="shared" si="105"/>
        <v>1197.6043536417774</v>
      </c>
      <c r="M92" s="8">
        <f t="shared" si="106"/>
        <v>1197.6043536417774</v>
      </c>
      <c r="N92" s="8">
        <f t="shared" si="107"/>
        <v>1197.6043536417774</v>
      </c>
      <c r="O92" s="8">
        <f t="shared" si="108"/>
        <v>1197.6043536417774</v>
      </c>
      <c r="P92" s="8">
        <f t="shared" si="109"/>
        <v>1197.6043536417774</v>
      </c>
      <c r="Q92" s="8">
        <f t="shared" ref="Q92:AX92" si="119">($Q$16+$P$16*$F$43)*$E$4</f>
        <v>1197.6043536417774</v>
      </c>
      <c r="R92" s="8">
        <f t="shared" si="119"/>
        <v>1197.6043536417774</v>
      </c>
      <c r="S92" s="8">
        <f t="shared" si="119"/>
        <v>1197.6043536417774</v>
      </c>
      <c r="T92" s="8">
        <f t="shared" si="119"/>
        <v>1197.6043536417774</v>
      </c>
      <c r="U92" s="8">
        <f t="shared" si="119"/>
        <v>1197.6043536417774</v>
      </c>
      <c r="V92" s="8">
        <f t="shared" si="119"/>
        <v>1197.6043536417774</v>
      </c>
      <c r="W92" s="8">
        <f t="shared" si="119"/>
        <v>1197.6043536417774</v>
      </c>
      <c r="X92" s="8">
        <f t="shared" si="119"/>
        <v>1197.6043536417774</v>
      </c>
      <c r="Y92" s="8">
        <f t="shared" si="119"/>
        <v>1197.6043536417774</v>
      </c>
      <c r="Z92" s="8">
        <f t="shared" si="119"/>
        <v>1197.6043536417774</v>
      </c>
      <c r="AA92" s="8">
        <f t="shared" si="119"/>
        <v>1197.6043536417774</v>
      </c>
      <c r="AB92" s="8">
        <f t="shared" si="119"/>
        <v>1197.6043536417774</v>
      </c>
      <c r="AC92" s="8">
        <f t="shared" si="119"/>
        <v>1197.6043536417774</v>
      </c>
      <c r="AD92" s="8">
        <f t="shared" si="119"/>
        <v>1197.6043536417774</v>
      </c>
      <c r="AE92" s="8">
        <f t="shared" si="119"/>
        <v>1197.6043536417774</v>
      </c>
      <c r="AF92" s="8">
        <f t="shared" si="119"/>
        <v>1197.6043536417774</v>
      </c>
      <c r="AG92" s="8">
        <f t="shared" si="119"/>
        <v>1197.6043536417774</v>
      </c>
      <c r="AH92" s="8">
        <f t="shared" si="119"/>
        <v>1197.6043536417774</v>
      </c>
      <c r="AI92" s="8">
        <f t="shared" si="119"/>
        <v>1197.6043536417774</v>
      </c>
      <c r="AJ92" s="8">
        <f t="shared" si="119"/>
        <v>1197.6043536417774</v>
      </c>
      <c r="AK92" s="8">
        <f t="shared" si="119"/>
        <v>1197.6043536417774</v>
      </c>
      <c r="AL92" s="8">
        <f t="shared" si="119"/>
        <v>1197.6043536417774</v>
      </c>
      <c r="AM92" s="8">
        <f t="shared" si="119"/>
        <v>1197.6043536417774</v>
      </c>
      <c r="AN92" s="8">
        <f t="shared" si="119"/>
        <v>1197.6043536417774</v>
      </c>
      <c r="AO92" s="8">
        <f t="shared" si="119"/>
        <v>1197.6043536417774</v>
      </c>
      <c r="AP92" s="8">
        <f t="shared" si="119"/>
        <v>1197.6043536417774</v>
      </c>
      <c r="AQ92" s="8">
        <f t="shared" si="119"/>
        <v>1197.6043536417774</v>
      </c>
      <c r="AR92" s="8">
        <f t="shared" si="119"/>
        <v>1197.6043536417774</v>
      </c>
      <c r="AS92" s="8">
        <f t="shared" si="119"/>
        <v>1197.6043536417774</v>
      </c>
      <c r="AT92" s="8">
        <f t="shared" si="119"/>
        <v>1197.6043536417774</v>
      </c>
      <c r="AU92" s="8">
        <f t="shared" si="119"/>
        <v>1197.6043536417774</v>
      </c>
      <c r="AV92" s="8">
        <f t="shared" si="119"/>
        <v>1197.6043536417774</v>
      </c>
      <c r="AW92" s="8">
        <f t="shared" si="119"/>
        <v>1197.6043536417774</v>
      </c>
      <c r="AX92" s="8">
        <f t="shared" si="119"/>
        <v>1197.6043536417774</v>
      </c>
    </row>
    <row r="93" spans="2:50" x14ac:dyDescent="0.25">
      <c r="B93" t="s">
        <v>29</v>
      </c>
      <c r="D93" s="9"/>
      <c r="E93" s="9"/>
      <c r="F93" s="9"/>
      <c r="G93" s="4"/>
      <c r="H93" s="4"/>
      <c r="I93" s="4">
        <v>12</v>
      </c>
      <c r="J93" s="2" t="s">
        <v>42</v>
      </c>
      <c r="K93" s="2" t="s">
        <v>45</v>
      </c>
      <c r="L93" s="8">
        <f t="shared" si="105"/>
        <v>200.39999999999998</v>
      </c>
      <c r="M93" s="8">
        <f t="shared" si="106"/>
        <v>200.39999999999998</v>
      </c>
      <c r="N93" s="8">
        <f t="shared" si="107"/>
        <v>200.39999999999998</v>
      </c>
      <c r="O93" s="8">
        <f t="shared" si="108"/>
        <v>200.39999999999998</v>
      </c>
      <c r="P93" s="8">
        <f t="shared" si="109"/>
        <v>200.39999999999998</v>
      </c>
      <c r="Q93" s="8">
        <f t="shared" ref="Q93:AX93" si="120">($Q$17+$P$17*$F$43)*$E$4</f>
        <v>200.39999999999998</v>
      </c>
      <c r="R93" s="8">
        <f t="shared" si="120"/>
        <v>200.39999999999998</v>
      </c>
      <c r="S93" s="8">
        <f t="shared" si="120"/>
        <v>200.39999999999998</v>
      </c>
      <c r="T93" s="8">
        <f t="shared" si="120"/>
        <v>200.39999999999998</v>
      </c>
      <c r="U93" s="8">
        <f t="shared" si="120"/>
        <v>200.39999999999998</v>
      </c>
      <c r="V93" s="8">
        <f t="shared" si="120"/>
        <v>200.39999999999998</v>
      </c>
      <c r="W93" s="8">
        <f t="shared" si="120"/>
        <v>200.39999999999998</v>
      </c>
      <c r="X93" s="8">
        <f t="shared" si="120"/>
        <v>200.39999999999998</v>
      </c>
      <c r="Y93" s="8">
        <f t="shared" si="120"/>
        <v>200.39999999999998</v>
      </c>
      <c r="Z93" s="8">
        <f t="shared" si="120"/>
        <v>200.39999999999998</v>
      </c>
      <c r="AA93" s="8">
        <f t="shared" si="120"/>
        <v>200.39999999999998</v>
      </c>
      <c r="AB93" s="8">
        <f t="shared" si="120"/>
        <v>200.39999999999998</v>
      </c>
      <c r="AC93" s="8">
        <f t="shared" si="120"/>
        <v>200.39999999999998</v>
      </c>
      <c r="AD93" s="8">
        <f t="shared" si="120"/>
        <v>200.39999999999998</v>
      </c>
      <c r="AE93" s="8">
        <f t="shared" si="120"/>
        <v>200.39999999999998</v>
      </c>
      <c r="AF93" s="8">
        <f t="shared" si="120"/>
        <v>200.39999999999998</v>
      </c>
      <c r="AG93" s="8">
        <f t="shared" si="120"/>
        <v>200.39999999999998</v>
      </c>
      <c r="AH93" s="8">
        <f t="shared" si="120"/>
        <v>200.39999999999998</v>
      </c>
      <c r="AI93" s="8">
        <f t="shared" si="120"/>
        <v>200.39999999999998</v>
      </c>
      <c r="AJ93" s="8">
        <f t="shared" si="120"/>
        <v>200.39999999999998</v>
      </c>
      <c r="AK93" s="8">
        <f t="shared" si="120"/>
        <v>200.39999999999998</v>
      </c>
      <c r="AL93" s="8">
        <f t="shared" si="120"/>
        <v>200.39999999999998</v>
      </c>
      <c r="AM93" s="8">
        <f t="shared" si="120"/>
        <v>200.39999999999998</v>
      </c>
      <c r="AN93" s="8">
        <f t="shared" si="120"/>
        <v>200.39999999999998</v>
      </c>
      <c r="AO93" s="8">
        <f t="shared" si="120"/>
        <v>200.39999999999998</v>
      </c>
      <c r="AP93" s="8">
        <f t="shared" si="120"/>
        <v>200.39999999999998</v>
      </c>
      <c r="AQ93" s="8">
        <f t="shared" si="120"/>
        <v>200.39999999999998</v>
      </c>
      <c r="AR93" s="8">
        <f t="shared" si="120"/>
        <v>200.39999999999998</v>
      </c>
      <c r="AS93" s="8">
        <f t="shared" si="120"/>
        <v>200.39999999999998</v>
      </c>
      <c r="AT93" s="8">
        <f t="shared" si="120"/>
        <v>200.39999999999998</v>
      </c>
      <c r="AU93" s="8">
        <f t="shared" si="120"/>
        <v>200.39999999999998</v>
      </c>
      <c r="AV93" s="8">
        <f t="shared" si="120"/>
        <v>200.39999999999998</v>
      </c>
      <c r="AW93" s="8">
        <f t="shared" si="120"/>
        <v>200.39999999999998</v>
      </c>
      <c r="AX93" s="8">
        <f t="shared" si="120"/>
        <v>200.39999999999998</v>
      </c>
    </row>
    <row r="94" spans="2:50" x14ac:dyDescent="0.25">
      <c r="C94" s="38"/>
      <c r="D94" s="4"/>
      <c r="E94" s="4"/>
      <c r="F94" s="4"/>
      <c r="G94" s="4"/>
      <c r="H94" s="4"/>
      <c r="I94" s="7">
        <v>13</v>
      </c>
      <c r="J94" s="2" t="s">
        <v>42</v>
      </c>
      <c r="K94" s="2" t="s">
        <v>45</v>
      </c>
      <c r="L94" s="8">
        <f t="shared" si="105"/>
        <v>1427.85</v>
      </c>
      <c r="M94" s="8">
        <f t="shared" si="106"/>
        <v>1427.85</v>
      </c>
      <c r="N94" s="8">
        <f t="shared" si="107"/>
        <v>1427.85</v>
      </c>
      <c r="O94" s="8">
        <f t="shared" si="108"/>
        <v>1427.85</v>
      </c>
      <c r="P94" s="8">
        <f t="shared" si="109"/>
        <v>1427.85</v>
      </c>
      <c r="Q94" s="8">
        <f t="shared" ref="Q94:AT94" si="121">($Q$18+$P$18*$F$43)*$E$4</f>
        <v>1427.85</v>
      </c>
      <c r="R94" s="8">
        <f t="shared" si="121"/>
        <v>1427.85</v>
      </c>
      <c r="S94" s="8">
        <f t="shared" si="121"/>
        <v>1427.85</v>
      </c>
      <c r="T94" s="8">
        <f t="shared" si="121"/>
        <v>1427.85</v>
      </c>
      <c r="U94" s="8">
        <f t="shared" si="121"/>
        <v>1427.85</v>
      </c>
      <c r="V94" s="8">
        <f t="shared" si="121"/>
        <v>1427.85</v>
      </c>
      <c r="W94" s="8">
        <f t="shared" si="121"/>
        <v>1427.85</v>
      </c>
      <c r="X94" s="8">
        <f t="shared" si="121"/>
        <v>1427.85</v>
      </c>
      <c r="Y94" s="8">
        <f t="shared" si="121"/>
        <v>1427.85</v>
      </c>
      <c r="Z94" s="8">
        <f t="shared" si="121"/>
        <v>1427.85</v>
      </c>
      <c r="AA94" s="8">
        <f t="shared" si="121"/>
        <v>1427.85</v>
      </c>
      <c r="AB94" s="8">
        <f t="shared" si="121"/>
        <v>1427.85</v>
      </c>
      <c r="AC94" s="8">
        <f t="shared" si="121"/>
        <v>1427.85</v>
      </c>
      <c r="AD94" s="8">
        <f t="shared" si="121"/>
        <v>1427.85</v>
      </c>
      <c r="AE94" s="8">
        <f t="shared" si="121"/>
        <v>1427.85</v>
      </c>
      <c r="AF94" s="8">
        <f t="shared" si="121"/>
        <v>1427.85</v>
      </c>
      <c r="AG94" s="8">
        <f t="shared" si="121"/>
        <v>1427.85</v>
      </c>
      <c r="AH94" s="8">
        <f t="shared" si="121"/>
        <v>1427.85</v>
      </c>
      <c r="AI94" s="8">
        <f t="shared" si="121"/>
        <v>1427.85</v>
      </c>
      <c r="AJ94" s="8">
        <f t="shared" si="121"/>
        <v>1427.85</v>
      </c>
      <c r="AK94" s="8">
        <f t="shared" si="121"/>
        <v>1427.85</v>
      </c>
      <c r="AL94" s="8">
        <f t="shared" si="121"/>
        <v>1427.85</v>
      </c>
      <c r="AM94" s="8">
        <f t="shared" si="121"/>
        <v>1427.85</v>
      </c>
      <c r="AN94" s="8">
        <f t="shared" si="121"/>
        <v>1427.85</v>
      </c>
      <c r="AO94" s="8">
        <f t="shared" si="121"/>
        <v>1427.85</v>
      </c>
      <c r="AP94" s="8">
        <f t="shared" si="121"/>
        <v>1427.85</v>
      </c>
      <c r="AQ94" s="8">
        <f t="shared" si="121"/>
        <v>1427.85</v>
      </c>
      <c r="AR94" s="8">
        <f t="shared" si="121"/>
        <v>1427.85</v>
      </c>
      <c r="AS94" s="8">
        <f t="shared" si="121"/>
        <v>1427.85</v>
      </c>
      <c r="AT94" s="44">
        <f t="shared" si="121"/>
        <v>1427.85</v>
      </c>
    </row>
    <row r="95" spans="2:50" x14ac:dyDescent="0.25">
      <c r="C95" s="38"/>
      <c r="D95" s="4"/>
      <c r="E95" s="4"/>
      <c r="F95" s="4"/>
      <c r="G95" s="4"/>
      <c r="H95" s="4"/>
      <c r="I95" s="7">
        <v>14</v>
      </c>
      <c r="J95" s="2" t="s">
        <v>42</v>
      </c>
      <c r="K95" s="2" t="s">
        <v>45</v>
      </c>
      <c r="L95" s="8">
        <f t="shared" si="105"/>
        <v>1934.2178571428572</v>
      </c>
      <c r="M95" s="8">
        <f t="shared" si="106"/>
        <v>1934.2178571428572</v>
      </c>
      <c r="N95" s="8">
        <f t="shared" si="107"/>
        <v>1934.2178571428572</v>
      </c>
      <c r="O95" s="8">
        <f t="shared" si="108"/>
        <v>1934.2178571428572</v>
      </c>
      <c r="P95" s="8">
        <f t="shared" si="109"/>
        <v>1934.2178571428572</v>
      </c>
      <c r="Q95" s="8">
        <f t="shared" ref="Q95:AI95" si="122">($Q$19+$P$19*$F$43)*$E$4</f>
        <v>1934.2178571428572</v>
      </c>
      <c r="R95" s="8">
        <f t="shared" si="122"/>
        <v>1934.2178571428572</v>
      </c>
      <c r="S95" s="8">
        <f t="shared" si="122"/>
        <v>1934.2178571428572</v>
      </c>
      <c r="T95" s="8">
        <f t="shared" si="122"/>
        <v>1934.2178571428572</v>
      </c>
      <c r="U95" s="8">
        <f t="shared" si="122"/>
        <v>1934.2178571428572</v>
      </c>
      <c r="V95" s="8">
        <f t="shared" si="122"/>
        <v>1934.2178571428572</v>
      </c>
      <c r="W95" s="8">
        <f t="shared" si="122"/>
        <v>1934.2178571428572</v>
      </c>
      <c r="X95" s="8">
        <f t="shared" si="122"/>
        <v>1934.2178571428572</v>
      </c>
      <c r="Y95" s="8">
        <f t="shared" si="122"/>
        <v>1934.2178571428572</v>
      </c>
      <c r="Z95" s="8">
        <f t="shared" si="122"/>
        <v>1934.2178571428572</v>
      </c>
      <c r="AA95" s="8">
        <f t="shared" si="122"/>
        <v>1934.2178571428572</v>
      </c>
      <c r="AB95" s="8">
        <f t="shared" si="122"/>
        <v>1934.2178571428572</v>
      </c>
      <c r="AC95" s="8">
        <f t="shared" si="122"/>
        <v>1934.2178571428572</v>
      </c>
      <c r="AD95" s="8">
        <f t="shared" si="122"/>
        <v>1934.2178571428572</v>
      </c>
      <c r="AE95" s="8">
        <f t="shared" si="122"/>
        <v>1934.2178571428572</v>
      </c>
      <c r="AF95" s="8">
        <f t="shared" si="122"/>
        <v>1934.2178571428572</v>
      </c>
      <c r="AG95" s="8">
        <f t="shared" si="122"/>
        <v>1934.2178571428572</v>
      </c>
      <c r="AH95" s="8">
        <f t="shared" si="122"/>
        <v>1934.2178571428572</v>
      </c>
      <c r="AI95" s="44">
        <f t="shared" si="122"/>
        <v>1934.2178571428572</v>
      </c>
    </row>
    <row r="96" spans="2:50" x14ac:dyDescent="0.25">
      <c r="B96" s="62" t="s">
        <v>27</v>
      </c>
      <c r="C96" s="62"/>
      <c r="D96" s="62"/>
      <c r="E96" s="62"/>
      <c r="F96" s="62"/>
      <c r="G96" s="38"/>
      <c r="H96" s="38"/>
      <c r="I96" s="7">
        <v>15</v>
      </c>
      <c r="J96" s="2" t="s">
        <v>42</v>
      </c>
      <c r="K96" s="2" t="s">
        <v>45</v>
      </c>
      <c r="L96" s="8">
        <f t="shared" si="105"/>
        <v>1984.0772574265397</v>
      </c>
      <c r="M96" s="8">
        <f t="shared" si="106"/>
        <v>1984.0772574265397</v>
      </c>
      <c r="N96" s="8">
        <f t="shared" si="107"/>
        <v>1984.0772574265397</v>
      </c>
      <c r="O96" s="8">
        <f t="shared" si="108"/>
        <v>1984.0772574265397</v>
      </c>
      <c r="P96" s="8">
        <f t="shared" si="109"/>
        <v>1984.0772574265397</v>
      </c>
      <c r="Q96" s="8">
        <f t="shared" ref="Q96:AH96" si="123">($Q$20+$P$20*$F$43)*$E$4</f>
        <v>1984.0772574265397</v>
      </c>
      <c r="R96" s="8">
        <f t="shared" si="123"/>
        <v>1984.0772574265397</v>
      </c>
      <c r="S96" s="8">
        <f t="shared" si="123"/>
        <v>1984.0772574265397</v>
      </c>
      <c r="T96" s="8">
        <f t="shared" si="123"/>
        <v>1984.0772574265397</v>
      </c>
      <c r="U96" s="8">
        <f t="shared" si="123"/>
        <v>1984.0772574265397</v>
      </c>
      <c r="V96" s="8">
        <f t="shared" si="123"/>
        <v>1984.0772574265397</v>
      </c>
      <c r="W96" s="8">
        <f t="shared" si="123"/>
        <v>1984.0772574265397</v>
      </c>
      <c r="X96" s="8">
        <f t="shared" si="123"/>
        <v>1984.0772574265397</v>
      </c>
      <c r="Y96" s="8">
        <f t="shared" si="123"/>
        <v>1984.0772574265397</v>
      </c>
      <c r="Z96" s="8">
        <f t="shared" si="123"/>
        <v>1984.0772574265397</v>
      </c>
      <c r="AA96" s="8">
        <f t="shared" si="123"/>
        <v>1984.0772574265397</v>
      </c>
      <c r="AB96" s="8">
        <f t="shared" si="123"/>
        <v>1984.0772574265397</v>
      </c>
      <c r="AC96" s="8">
        <f t="shared" si="123"/>
        <v>1984.0772574265397</v>
      </c>
      <c r="AD96" s="8">
        <f t="shared" si="123"/>
        <v>1984.0772574265397</v>
      </c>
      <c r="AE96" s="8">
        <f t="shared" si="123"/>
        <v>1984.0772574265397</v>
      </c>
      <c r="AF96" s="8">
        <f t="shared" si="123"/>
        <v>1984.0772574265397</v>
      </c>
      <c r="AG96" s="8">
        <f t="shared" si="123"/>
        <v>1984.0772574265397</v>
      </c>
      <c r="AH96" s="44">
        <f t="shared" si="123"/>
        <v>1984.0772574265397</v>
      </c>
    </row>
    <row r="97" spans="2:50" x14ac:dyDescent="0.25">
      <c r="G97" s="38"/>
      <c r="H97" s="38"/>
      <c r="I97" s="7">
        <v>16</v>
      </c>
      <c r="J97" s="2" t="s">
        <v>42</v>
      </c>
      <c r="K97" s="2" t="s">
        <v>45</v>
      </c>
      <c r="L97" s="8">
        <f t="shared" si="105"/>
        <v>895.26034806576638</v>
      </c>
      <c r="M97" s="8">
        <f t="shared" si="106"/>
        <v>895.26034806576638</v>
      </c>
      <c r="N97" s="8">
        <f t="shared" si="107"/>
        <v>895.26034806576638</v>
      </c>
      <c r="O97" s="8">
        <f t="shared" si="108"/>
        <v>895.26034806576638</v>
      </c>
      <c r="P97" s="8">
        <f t="shared" si="109"/>
        <v>895.26034806576638</v>
      </c>
      <c r="Q97" s="8">
        <f t="shared" ref="Q97:AX97" si="124">($Q$21+$P$21*$F$43)*$E$4</f>
        <v>895.26034806576638</v>
      </c>
      <c r="R97" s="8">
        <f t="shared" si="124"/>
        <v>895.26034806576638</v>
      </c>
      <c r="S97" s="8">
        <f t="shared" si="124"/>
        <v>895.26034806576638</v>
      </c>
      <c r="T97" s="8">
        <f t="shared" si="124"/>
        <v>895.26034806576638</v>
      </c>
      <c r="U97" s="8">
        <f t="shared" si="124"/>
        <v>895.26034806576638</v>
      </c>
      <c r="V97" s="8">
        <f t="shared" si="124"/>
        <v>895.26034806576638</v>
      </c>
      <c r="W97" s="8">
        <f t="shared" si="124"/>
        <v>895.26034806576638</v>
      </c>
      <c r="X97" s="8">
        <f t="shared" si="124"/>
        <v>895.26034806576638</v>
      </c>
      <c r="Y97" s="8">
        <f t="shared" si="124"/>
        <v>895.26034806576638</v>
      </c>
      <c r="Z97" s="8">
        <f t="shared" si="124"/>
        <v>895.26034806576638</v>
      </c>
      <c r="AA97" s="8">
        <f t="shared" si="124"/>
        <v>895.26034806576638</v>
      </c>
      <c r="AB97" s="8">
        <f t="shared" si="124"/>
        <v>895.26034806576638</v>
      </c>
      <c r="AC97" s="8">
        <f t="shared" si="124"/>
        <v>895.26034806576638</v>
      </c>
      <c r="AD97" s="8">
        <f t="shared" si="124"/>
        <v>895.26034806576638</v>
      </c>
      <c r="AE97" s="8">
        <f t="shared" si="124"/>
        <v>895.26034806576638</v>
      </c>
      <c r="AF97" s="8">
        <f t="shared" si="124"/>
        <v>895.26034806576638</v>
      </c>
      <c r="AG97" s="8">
        <f t="shared" si="124"/>
        <v>895.26034806576638</v>
      </c>
      <c r="AH97" s="8">
        <f t="shared" si="124"/>
        <v>895.26034806576638</v>
      </c>
      <c r="AI97" s="8">
        <f t="shared" si="124"/>
        <v>895.26034806576638</v>
      </c>
      <c r="AJ97" s="8">
        <f t="shared" si="124"/>
        <v>895.26034806576638</v>
      </c>
      <c r="AK97" s="8">
        <f t="shared" si="124"/>
        <v>895.26034806576638</v>
      </c>
      <c r="AL97" s="8">
        <f t="shared" si="124"/>
        <v>895.26034806576638</v>
      </c>
      <c r="AM97" s="8">
        <f t="shared" si="124"/>
        <v>895.26034806576638</v>
      </c>
      <c r="AN97" s="8">
        <f t="shared" si="124"/>
        <v>895.26034806576638</v>
      </c>
      <c r="AO97" s="8">
        <f t="shared" si="124"/>
        <v>895.26034806576638</v>
      </c>
      <c r="AP97" s="8">
        <f t="shared" si="124"/>
        <v>895.26034806576638</v>
      </c>
      <c r="AQ97" s="8">
        <f t="shared" si="124"/>
        <v>895.26034806576638</v>
      </c>
      <c r="AR97" s="8">
        <f t="shared" si="124"/>
        <v>895.26034806576638</v>
      </c>
      <c r="AS97" s="8">
        <f t="shared" si="124"/>
        <v>895.26034806576638</v>
      </c>
      <c r="AT97" s="8">
        <f t="shared" si="124"/>
        <v>895.26034806576638</v>
      </c>
      <c r="AU97" s="8">
        <f t="shared" si="124"/>
        <v>895.26034806576638</v>
      </c>
      <c r="AV97" s="8">
        <f t="shared" si="124"/>
        <v>895.26034806576638</v>
      </c>
      <c r="AW97" s="8">
        <f t="shared" si="124"/>
        <v>895.26034806576638</v>
      </c>
      <c r="AX97" s="8">
        <f t="shared" si="124"/>
        <v>895.26034806576638</v>
      </c>
    </row>
    <row r="98" spans="2:50" x14ac:dyDescent="0.25">
      <c r="C98" s="63" t="s">
        <v>23</v>
      </c>
      <c r="D98" s="63"/>
      <c r="E98" s="63" t="s">
        <v>1</v>
      </c>
      <c r="F98" s="63"/>
      <c r="G98" s="38"/>
      <c r="H98" s="38"/>
      <c r="I98" s="4">
        <v>17</v>
      </c>
      <c r="J98" s="2" t="s">
        <v>42</v>
      </c>
      <c r="K98" s="2" t="s">
        <v>45</v>
      </c>
      <c r="L98" s="8">
        <f t="shared" si="105"/>
        <v>486.28146761136986</v>
      </c>
      <c r="M98" s="8">
        <f t="shared" si="106"/>
        <v>486.28146761136986</v>
      </c>
      <c r="N98" s="8">
        <f t="shared" si="107"/>
        <v>486.28146761136986</v>
      </c>
      <c r="O98" s="8">
        <f t="shared" si="108"/>
        <v>486.28146761136986</v>
      </c>
      <c r="P98" s="8">
        <f t="shared" si="109"/>
        <v>486.28146761136986</v>
      </c>
      <c r="Q98" s="8">
        <f t="shared" ref="Q98:AX98" si="125">($Q$22+$P$22*$F$43)*$E$4</f>
        <v>486.28146761136986</v>
      </c>
      <c r="R98" s="8">
        <f t="shared" si="125"/>
        <v>486.28146761136986</v>
      </c>
      <c r="S98" s="8">
        <f t="shared" si="125"/>
        <v>486.28146761136986</v>
      </c>
      <c r="T98" s="8">
        <f t="shared" si="125"/>
        <v>486.28146761136986</v>
      </c>
      <c r="U98" s="8">
        <f t="shared" si="125"/>
        <v>486.28146761136986</v>
      </c>
      <c r="V98" s="8">
        <f t="shared" si="125"/>
        <v>486.28146761136986</v>
      </c>
      <c r="W98" s="8">
        <f t="shared" si="125"/>
        <v>486.28146761136986</v>
      </c>
      <c r="X98" s="8">
        <f t="shared" si="125"/>
        <v>486.28146761136986</v>
      </c>
      <c r="Y98" s="8">
        <f t="shared" si="125"/>
        <v>486.28146761136986</v>
      </c>
      <c r="Z98" s="8">
        <f t="shared" si="125"/>
        <v>486.28146761136986</v>
      </c>
      <c r="AA98" s="8">
        <f t="shared" si="125"/>
        <v>486.28146761136986</v>
      </c>
      <c r="AB98" s="8">
        <f t="shared" si="125"/>
        <v>486.28146761136986</v>
      </c>
      <c r="AC98" s="8">
        <f t="shared" si="125"/>
        <v>486.28146761136986</v>
      </c>
      <c r="AD98" s="8">
        <f t="shared" si="125"/>
        <v>486.28146761136986</v>
      </c>
      <c r="AE98" s="8">
        <f t="shared" si="125"/>
        <v>486.28146761136986</v>
      </c>
      <c r="AF98" s="8">
        <f t="shared" si="125"/>
        <v>486.28146761136986</v>
      </c>
      <c r="AG98" s="8">
        <f t="shared" si="125"/>
        <v>486.28146761136986</v>
      </c>
      <c r="AH98" s="8">
        <f t="shared" si="125"/>
        <v>486.28146761136986</v>
      </c>
      <c r="AI98" s="8">
        <f t="shared" si="125"/>
        <v>486.28146761136986</v>
      </c>
      <c r="AJ98" s="8">
        <f t="shared" si="125"/>
        <v>486.28146761136986</v>
      </c>
      <c r="AK98" s="8">
        <f t="shared" si="125"/>
        <v>486.28146761136986</v>
      </c>
      <c r="AL98" s="8">
        <f t="shared" si="125"/>
        <v>486.28146761136986</v>
      </c>
      <c r="AM98" s="8">
        <f t="shared" si="125"/>
        <v>486.28146761136986</v>
      </c>
      <c r="AN98" s="8">
        <f t="shared" si="125"/>
        <v>486.28146761136986</v>
      </c>
      <c r="AO98" s="8">
        <f t="shared" si="125"/>
        <v>486.28146761136986</v>
      </c>
      <c r="AP98" s="8">
        <f t="shared" si="125"/>
        <v>486.28146761136986</v>
      </c>
      <c r="AQ98" s="8">
        <f t="shared" si="125"/>
        <v>486.28146761136986</v>
      </c>
      <c r="AR98" s="8">
        <f t="shared" si="125"/>
        <v>486.28146761136986</v>
      </c>
      <c r="AS98" s="8">
        <f t="shared" si="125"/>
        <v>486.28146761136986</v>
      </c>
      <c r="AT98" s="8">
        <f t="shared" si="125"/>
        <v>486.28146761136986</v>
      </c>
      <c r="AU98" s="8">
        <f t="shared" si="125"/>
        <v>486.28146761136986</v>
      </c>
      <c r="AV98" s="8">
        <f t="shared" si="125"/>
        <v>486.28146761136986</v>
      </c>
      <c r="AW98" s="8">
        <f t="shared" si="125"/>
        <v>486.28146761136986</v>
      </c>
      <c r="AX98" s="8">
        <f t="shared" si="125"/>
        <v>486.28146761136986</v>
      </c>
    </row>
    <row r="99" spans="2:50" x14ac:dyDescent="0.25">
      <c r="B99" s="22" t="s">
        <v>2</v>
      </c>
      <c r="C99" s="22" t="s">
        <v>3</v>
      </c>
      <c r="D99" s="22" t="s">
        <v>4</v>
      </c>
      <c r="E99" s="22" t="s">
        <v>3</v>
      </c>
      <c r="F99" s="22" t="s">
        <v>4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2:50" x14ac:dyDescent="0.25">
      <c r="B100" s="31">
        <f>B17</f>
        <v>12</v>
      </c>
      <c r="C100" s="31"/>
      <c r="D100" s="31">
        <f>D17</f>
        <v>224</v>
      </c>
      <c r="E100" s="31"/>
      <c r="F100" s="31">
        <f>F17</f>
        <v>60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50" x14ac:dyDescent="0.25">
      <c r="B101" s="10" t="s">
        <v>9</v>
      </c>
      <c r="C101" s="2"/>
      <c r="D101" s="2">
        <f>SUM(D100:D100)</f>
        <v>224</v>
      </c>
      <c r="E101" s="2"/>
      <c r="F101" s="2">
        <f>SUM(F100:F100)</f>
        <v>60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50" x14ac:dyDescent="0.25">
      <c r="B102" s="10" t="s">
        <v>24</v>
      </c>
      <c r="C102" s="69">
        <f>F100/(F105+C62*E105)</f>
        <v>589.90459860652163</v>
      </c>
      <c r="D102" s="69"/>
      <c r="E102" s="69"/>
      <c r="F102" s="69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50" x14ac:dyDescent="0.25">
      <c r="B103" s="5" t="s">
        <v>30</v>
      </c>
      <c r="C103" s="23"/>
      <c r="D103" s="6">
        <f>D101</f>
        <v>224</v>
      </c>
      <c r="E103" s="27">
        <f>C102*E105</f>
        <v>35.752852916314431</v>
      </c>
      <c r="F103" s="27">
        <f>C102*F105</f>
        <v>29.39213030559182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50" x14ac:dyDescent="0.25">
      <c r="B104" s="5" t="s">
        <v>12</v>
      </c>
      <c r="C104" s="23"/>
      <c r="D104" s="23"/>
      <c r="E104" s="68">
        <f>E103+F103</f>
        <v>65.144983221906244</v>
      </c>
      <c r="F104" s="6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50" x14ac:dyDescent="0.25">
      <c r="B105" s="10" t="s">
        <v>10</v>
      </c>
      <c r="C105" s="12">
        <f>C35</f>
        <v>0.61780911191421295</v>
      </c>
      <c r="D105" s="12">
        <f>D35</f>
        <v>0.2717578055572013</v>
      </c>
      <c r="E105" s="12">
        <f>E35</f>
        <v>6.0607855915634778E-2</v>
      </c>
      <c r="F105" s="12">
        <f>F35</f>
        <v>4.9825226612950968E-2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50" x14ac:dyDescent="0.25">
      <c r="B106" s="5" t="s">
        <v>13</v>
      </c>
      <c r="C106" s="66">
        <f>C105+D105</f>
        <v>0.88956691747141425</v>
      </c>
      <c r="D106" s="66"/>
      <c r="E106" s="66">
        <f>E105+F105</f>
        <v>0.11043308252858575</v>
      </c>
      <c r="F106" s="66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50" x14ac:dyDescent="0.25">
      <c r="B107" s="10" t="s">
        <v>22</v>
      </c>
      <c r="C107" s="65">
        <f>C102</f>
        <v>589.90459860652163</v>
      </c>
      <c r="D107" s="65"/>
      <c r="E107" s="65"/>
      <c r="F107" s="65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50" x14ac:dyDescent="0.25">
      <c r="B108" s="5" t="s">
        <v>11</v>
      </c>
      <c r="C108" s="27">
        <f>C107*C105</f>
        <v>364.44843617920537</v>
      </c>
      <c r="D108" s="27">
        <f>C107*D105</f>
        <v>160.31117920540999</v>
      </c>
      <c r="E108" s="27">
        <f>E101</f>
        <v>0</v>
      </c>
      <c r="F108" s="27">
        <f>F101</f>
        <v>60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50" x14ac:dyDescent="0.25">
      <c r="B109" s="10" t="s">
        <v>15</v>
      </c>
      <c r="D109" s="25">
        <f>D101-D108</f>
        <v>63.688820794590015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50" x14ac:dyDescent="0.25">
      <c r="B110" s="26" t="s">
        <v>14</v>
      </c>
      <c r="C110" s="28">
        <f>D109/C108</f>
        <v>0.17475399664843988</v>
      </c>
      <c r="D110" s="28"/>
      <c r="E110" s="28"/>
      <c r="F110" s="2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50" x14ac:dyDescent="0.25">
      <c r="B111" s="29" t="s">
        <v>29</v>
      </c>
      <c r="D111" s="9"/>
      <c r="E111" s="9"/>
      <c r="F111" s="9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50" x14ac:dyDescent="0.25">
      <c r="B112" s="30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3:17" x14ac:dyDescent="0.25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3:17" x14ac:dyDescent="0.25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3:17" x14ac:dyDescent="0.25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3:17" x14ac:dyDescent="0.25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3:17" x14ac:dyDescent="0.25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3:17" x14ac:dyDescent="0.25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3:17" x14ac:dyDescent="0.25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3:17" x14ac:dyDescent="0.25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3:17" x14ac:dyDescent="0.25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3:17" x14ac:dyDescent="0.25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3:17" x14ac:dyDescent="0.25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3:17" x14ac:dyDescent="0.25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3:17" x14ac:dyDescent="0.25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3:17" x14ac:dyDescent="0.25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3:17" x14ac:dyDescent="0.25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3:17" x14ac:dyDescent="0.25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3:17" x14ac:dyDescent="0.2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3:17" x14ac:dyDescent="0.25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3:17" x14ac:dyDescent="0.25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3:17" x14ac:dyDescent="0.25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3:17" x14ac:dyDescent="0.25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3:17" x14ac:dyDescent="0.25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3:17" x14ac:dyDescent="0.25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3:17" x14ac:dyDescent="0.25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</sheetData>
  <sortState ref="I66:K98">
    <sortCondition ref="J66:J98"/>
  </sortState>
  <mergeCells count="47">
    <mergeCell ref="T4:U4"/>
    <mergeCell ref="V4:W4"/>
    <mergeCell ref="C102:F102"/>
    <mergeCell ref="C73:D73"/>
    <mergeCell ref="E73:F73"/>
    <mergeCell ref="C74:F74"/>
    <mergeCell ref="J4:L4"/>
    <mergeCell ref="C56:D56"/>
    <mergeCell ref="C58:D58"/>
    <mergeCell ref="C59:F59"/>
    <mergeCell ref="C62:F62"/>
    <mergeCell ref="C30:D30"/>
    <mergeCell ref="E30:F30"/>
    <mergeCell ref="C49:D49"/>
    <mergeCell ref="E49:F49"/>
    <mergeCell ref="E58:F58"/>
    <mergeCell ref="N3:Q3"/>
    <mergeCell ref="N4:O4"/>
    <mergeCell ref="P4:Q4"/>
    <mergeCell ref="I29:K29"/>
    <mergeCell ref="E104:F104"/>
    <mergeCell ref="C77:F77"/>
    <mergeCell ref="B80:F80"/>
    <mergeCell ref="C82:D82"/>
    <mergeCell ref="E82:F82"/>
    <mergeCell ref="B65:F65"/>
    <mergeCell ref="C67:D67"/>
    <mergeCell ref="E67:F67"/>
    <mergeCell ref="C3:D3"/>
    <mergeCell ref="E3:F3"/>
    <mergeCell ref="C4:D4"/>
    <mergeCell ref="E4:F4"/>
    <mergeCell ref="C107:F107"/>
    <mergeCell ref="E106:F106"/>
    <mergeCell ref="C106:D106"/>
    <mergeCell ref="C88:D88"/>
    <mergeCell ref="E88:F88"/>
    <mergeCell ref="C89:F89"/>
    <mergeCell ref="B96:F96"/>
    <mergeCell ref="C98:D98"/>
    <mergeCell ref="E98:F98"/>
    <mergeCell ref="C92:F92"/>
    <mergeCell ref="B47:F47"/>
    <mergeCell ref="C40:D40"/>
    <mergeCell ref="E40:F40"/>
    <mergeCell ref="C41:D41"/>
    <mergeCell ref="E41:F41"/>
  </mergeCells>
  <pageMargins left="0.7" right="0.7" top="0.75" bottom="0.75" header="0.3" footer="0.3"/>
  <ignoredErrors>
    <ignoredError sqref="I6:I22" formulaRange="1"/>
    <ignoredError sqref="C57 N12:P12 Q12 N57:P57 O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activeCell="B3" sqref="B3"/>
    </sheetView>
  </sheetViews>
  <sheetFormatPr defaultColWidth="7.28515625" defaultRowHeight="11.25" x14ac:dyDescent="0.2"/>
  <cols>
    <col min="1" max="1" width="7.28515625" style="46"/>
    <col min="2" max="2" width="25.85546875" style="46" customWidth="1"/>
    <col min="3" max="3" width="7.28515625" style="46"/>
    <col min="4" max="4" width="7.42578125" style="46" bestFit="1" customWidth="1"/>
    <col min="5" max="5" width="10.85546875" style="46" customWidth="1"/>
    <col min="6" max="6" width="12.7109375" style="46" bestFit="1" customWidth="1"/>
    <col min="7" max="7" width="12.5703125" style="46" customWidth="1"/>
    <col min="8" max="8" width="25.28515625" style="46" bestFit="1" customWidth="1"/>
    <col min="9" max="9" width="14" style="46" customWidth="1"/>
    <col min="10" max="10" width="15.28515625" style="46" customWidth="1"/>
    <col min="11" max="13" width="7.28515625" style="46"/>
    <col min="14" max="14" width="9.28515625" style="46" customWidth="1"/>
    <col min="15" max="15" width="7.28515625" style="46"/>
    <col min="16" max="16" width="11.7109375" style="46" customWidth="1"/>
    <col min="17" max="17" width="7.28515625" style="46"/>
    <col min="18" max="18" width="9.28515625" style="46" customWidth="1"/>
    <col min="19" max="19" width="7.28515625" style="46"/>
    <col min="20" max="20" width="10.85546875" style="46" customWidth="1"/>
    <col min="21" max="21" width="16.28515625" style="46" customWidth="1"/>
    <col min="22" max="16384" width="7.28515625" style="46"/>
  </cols>
  <sheetData>
    <row r="3" spans="2:10" ht="18.75" x14ac:dyDescent="0.3">
      <c r="B3" s="56" t="s">
        <v>119</v>
      </c>
    </row>
    <row r="4" spans="2:10" ht="22.5" x14ac:dyDescent="0.2">
      <c r="B4" s="49" t="s">
        <v>87</v>
      </c>
      <c r="C4" s="49" t="s">
        <v>88</v>
      </c>
      <c r="D4" s="49" t="s">
        <v>89</v>
      </c>
      <c r="E4" s="49" t="s">
        <v>90</v>
      </c>
      <c r="F4" s="49" t="s">
        <v>91</v>
      </c>
      <c r="G4" s="49" t="s">
        <v>95</v>
      </c>
      <c r="H4" s="49" t="s">
        <v>96</v>
      </c>
      <c r="I4" s="49" t="s">
        <v>97</v>
      </c>
      <c r="J4" s="49" t="s">
        <v>98</v>
      </c>
    </row>
    <row r="5" spans="2:10" x14ac:dyDescent="0.2">
      <c r="B5" s="50" t="s">
        <v>92</v>
      </c>
      <c r="C5" s="51">
        <v>89</v>
      </c>
      <c r="D5" s="51">
        <v>86</v>
      </c>
      <c r="E5" s="51">
        <v>102</v>
      </c>
      <c r="F5" s="51">
        <v>102</v>
      </c>
      <c r="G5" s="51">
        <v>95</v>
      </c>
      <c r="H5" s="51">
        <v>7</v>
      </c>
      <c r="I5" s="51">
        <v>85</v>
      </c>
      <c r="J5" s="51">
        <v>-10</v>
      </c>
    </row>
    <row r="6" spans="2:10" x14ac:dyDescent="0.2">
      <c r="B6" s="50" t="s">
        <v>93</v>
      </c>
      <c r="C6" s="51">
        <v>51</v>
      </c>
      <c r="D6" s="51">
        <v>100</v>
      </c>
      <c r="E6" s="51">
        <v>152</v>
      </c>
      <c r="F6" s="51">
        <v>39</v>
      </c>
      <c r="G6" s="51">
        <v>86</v>
      </c>
      <c r="H6" s="51">
        <v>45</v>
      </c>
      <c r="I6" s="51">
        <v>132</v>
      </c>
      <c r="J6" s="51">
        <v>47</v>
      </c>
    </row>
    <row r="7" spans="2:10" x14ac:dyDescent="0.2">
      <c r="B7" s="50" t="s">
        <v>94</v>
      </c>
      <c r="C7" s="51">
        <v>30</v>
      </c>
      <c r="D7" s="51">
        <v>91</v>
      </c>
      <c r="E7" s="51">
        <v>183</v>
      </c>
      <c r="F7" s="51">
        <v>76</v>
      </c>
      <c r="G7" s="51">
        <v>95</v>
      </c>
      <c r="H7" s="51">
        <v>56</v>
      </c>
      <c r="I7" s="51">
        <v>29</v>
      </c>
      <c r="J7" s="51">
        <v>-66</v>
      </c>
    </row>
    <row r="8" spans="2:10" x14ac:dyDescent="0.2">
      <c r="B8" s="47"/>
      <c r="C8" s="48"/>
      <c r="D8" s="48"/>
      <c r="E8" s="48"/>
      <c r="F8" s="48"/>
      <c r="G8" s="48"/>
      <c r="H8" s="48"/>
      <c r="I8" s="48"/>
      <c r="J8" s="48"/>
    </row>
    <row r="11" spans="2:10" ht="18.75" x14ac:dyDescent="0.3">
      <c r="B11" s="56" t="s">
        <v>120</v>
      </c>
    </row>
    <row r="12" spans="2:10" ht="22.5" x14ac:dyDescent="0.2">
      <c r="B12" s="49" t="s">
        <v>87</v>
      </c>
      <c r="C12" s="49" t="s">
        <v>99</v>
      </c>
      <c r="D12" s="49" t="s">
        <v>100</v>
      </c>
      <c r="E12" s="49" t="s">
        <v>101</v>
      </c>
      <c r="F12" s="49" t="s">
        <v>102</v>
      </c>
      <c r="G12" s="49" t="s">
        <v>103</v>
      </c>
    </row>
    <row r="13" spans="2:10" x14ac:dyDescent="0.2">
      <c r="B13" s="50" t="s">
        <v>92</v>
      </c>
      <c r="C13" s="51">
        <v>40</v>
      </c>
      <c r="D13" s="51">
        <v>60</v>
      </c>
      <c r="E13" s="51">
        <v>18</v>
      </c>
      <c r="F13" s="51">
        <f>D13-C13</f>
        <v>20</v>
      </c>
      <c r="G13" s="51">
        <f>C13-E13</f>
        <v>22</v>
      </c>
    </row>
    <row r="14" spans="2:10" x14ac:dyDescent="0.2">
      <c r="B14" s="50" t="s">
        <v>93</v>
      </c>
      <c r="C14" s="51">
        <v>77</v>
      </c>
      <c r="D14" s="51">
        <v>160</v>
      </c>
      <c r="E14" s="51">
        <v>48</v>
      </c>
      <c r="F14" s="51">
        <f t="shared" ref="F14:F15" si="0">D14-C14</f>
        <v>83</v>
      </c>
      <c r="G14" s="51">
        <f t="shared" ref="G14:G15" si="1">C14-E14</f>
        <v>29</v>
      </c>
    </row>
    <row r="15" spans="2:10" x14ac:dyDescent="0.2">
      <c r="B15" s="50" t="s">
        <v>94</v>
      </c>
      <c r="C15" s="51">
        <v>65</v>
      </c>
      <c r="D15" s="51">
        <v>110</v>
      </c>
      <c r="E15" s="51">
        <v>33</v>
      </c>
      <c r="F15" s="51">
        <f t="shared" si="0"/>
        <v>45</v>
      </c>
      <c r="G15" s="51">
        <f t="shared" si="1"/>
        <v>32</v>
      </c>
    </row>
    <row r="16" spans="2:10" x14ac:dyDescent="0.2">
      <c r="B16" s="47"/>
      <c r="C16" s="48"/>
      <c r="D16" s="48"/>
      <c r="E16" s="48"/>
      <c r="F16" s="48"/>
      <c r="G16" s="48"/>
    </row>
    <row r="17" spans="2:11" x14ac:dyDescent="0.2">
      <c r="B17" s="47"/>
      <c r="C17" s="48"/>
      <c r="D17" s="48"/>
      <c r="E17" s="48"/>
      <c r="F17" s="48"/>
      <c r="G17" s="48"/>
    </row>
    <row r="18" spans="2:11" ht="18.75" x14ac:dyDescent="0.3">
      <c r="B18" s="56" t="s">
        <v>121</v>
      </c>
    </row>
    <row r="19" spans="2:11" ht="22.5" x14ac:dyDescent="0.2">
      <c r="B19" s="49" t="s">
        <v>87</v>
      </c>
      <c r="C19" s="49" t="s">
        <v>104</v>
      </c>
      <c r="D19" s="49" t="s">
        <v>97</v>
      </c>
      <c r="E19" s="49" t="s">
        <v>105</v>
      </c>
      <c r="F19" s="49" t="s">
        <v>106</v>
      </c>
      <c r="G19" s="49" t="s">
        <v>107</v>
      </c>
      <c r="H19" s="49" t="s">
        <v>111</v>
      </c>
      <c r="I19" s="49" t="s">
        <v>108</v>
      </c>
      <c r="J19" s="49" t="s">
        <v>109</v>
      </c>
      <c r="K19" s="49" t="s">
        <v>110</v>
      </c>
    </row>
    <row r="20" spans="2:11" x14ac:dyDescent="0.2">
      <c r="B20" s="50" t="s">
        <v>92</v>
      </c>
      <c r="C20" s="51">
        <f>G5</f>
        <v>95</v>
      </c>
      <c r="D20" s="51">
        <v>85</v>
      </c>
      <c r="E20" s="51">
        <v>85</v>
      </c>
      <c r="F20" s="51">
        <f>E20*D13-E20*C13</f>
        <v>1700</v>
      </c>
      <c r="G20" s="51">
        <f>C20-E20</f>
        <v>10</v>
      </c>
      <c r="H20" s="51">
        <f>G20*G13</f>
        <v>220</v>
      </c>
      <c r="I20" s="51">
        <f>F20-H20</f>
        <v>1480</v>
      </c>
      <c r="J20" s="51">
        <f>D20-E20</f>
        <v>0</v>
      </c>
      <c r="K20" s="51">
        <f>J20*F13</f>
        <v>0</v>
      </c>
    </row>
    <row r="21" spans="2:11" x14ac:dyDescent="0.2">
      <c r="B21" s="50" t="s">
        <v>93</v>
      </c>
      <c r="C21" s="51">
        <f>G6</f>
        <v>86</v>
      </c>
      <c r="D21" s="51">
        <v>132</v>
      </c>
      <c r="E21" s="51">
        <v>86</v>
      </c>
      <c r="F21" s="51">
        <f>E21*D14-E21*C14</f>
        <v>7138</v>
      </c>
      <c r="G21" s="51">
        <f t="shared" ref="G21:G22" si="2">C21-E21</f>
        <v>0</v>
      </c>
      <c r="H21" s="51">
        <f>G21*G14</f>
        <v>0</v>
      </c>
      <c r="I21" s="51">
        <f t="shared" ref="I21:I22" si="3">F21-H21</f>
        <v>7138</v>
      </c>
      <c r="J21" s="51">
        <f t="shared" ref="J21:J22" si="4">D21-E21</f>
        <v>46</v>
      </c>
      <c r="K21" s="51">
        <f>J21*F14</f>
        <v>3818</v>
      </c>
    </row>
    <row r="22" spans="2:11" x14ac:dyDescent="0.2">
      <c r="B22" s="50" t="s">
        <v>94</v>
      </c>
      <c r="C22" s="51">
        <f>G7</f>
        <v>95</v>
      </c>
      <c r="D22" s="51">
        <v>29</v>
      </c>
      <c r="E22" s="51">
        <v>29</v>
      </c>
      <c r="F22" s="51">
        <f>E22*D15-E22*C15</f>
        <v>1305</v>
      </c>
      <c r="G22" s="51">
        <f t="shared" si="2"/>
        <v>66</v>
      </c>
      <c r="H22" s="51">
        <f>G22*G15</f>
        <v>2112</v>
      </c>
      <c r="I22" s="51">
        <f t="shared" si="3"/>
        <v>-807</v>
      </c>
      <c r="J22" s="51">
        <f t="shared" si="4"/>
        <v>0</v>
      </c>
      <c r="K22" s="51">
        <f>J22*F15</f>
        <v>0</v>
      </c>
    </row>
    <row r="23" spans="2:11" x14ac:dyDescent="0.2">
      <c r="B23" s="50" t="s">
        <v>5</v>
      </c>
      <c r="C23" s="51">
        <f>SUM(C20:C22)</f>
        <v>276</v>
      </c>
      <c r="D23" s="51">
        <f t="shared" ref="D23:K23" si="5">SUM(D20:D22)</f>
        <v>246</v>
      </c>
      <c r="E23" s="51">
        <f t="shared" si="5"/>
        <v>200</v>
      </c>
      <c r="F23" s="51">
        <f t="shared" si="5"/>
        <v>10143</v>
      </c>
      <c r="G23" s="51">
        <f t="shared" si="5"/>
        <v>76</v>
      </c>
      <c r="H23" s="51">
        <f t="shared" si="5"/>
        <v>2332</v>
      </c>
      <c r="I23" s="50">
        <f t="shared" si="5"/>
        <v>7811</v>
      </c>
      <c r="J23" s="51">
        <f t="shared" si="5"/>
        <v>46</v>
      </c>
      <c r="K23" s="51">
        <f t="shared" si="5"/>
        <v>3818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8" sqref="B8"/>
    </sheetView>
  </sheetViews>
  <sheetFormatPr defaultColWidth="7.28515625" defaultRowHeight="12" customHeight="1" x14ac:dyDescent="0.2"/>
  <cols>
    <col min="1" max="1" width="7.28515625" style="46"/>
    <col min="2" max="2" width="13.7109375" style="46" bestFit="1" customWidth="1"/>
    <col min="3" max="3" width="7.140625" style="46" bestFit="1" customWidth="1"/>
    <col min="4" max="4" width="13.5703125" style="46" bestFit="1" customWidth="1"/>
    <col min="5" max="5" width="16.42578125" style="46" bestFit="1" customWidth="1"/>
    <col min="6" max="6" width="22.140625" style="46" bestFit="1" customWidth="1"/>
    <col min="7" max="7" width="21" style="46" bestFit="1" customWidth="1"/>
    <col min="8" max="8" width="25.28515625" style="46" bestFit="1" customWidth="1"/>
    <col min="9" max="9" width="12.7109375" style="46" bestFit="1" customWidth="1"/>
    <col min="10" max="10" width="12.28515625" style="46" bestFit="1" customWidth="1"/>
    <col min="11" max="11" width="10.5703125" style="46" bestFit="1" customWidth="1"/>
    <col min="12" max="16384" width="7.28515625" style="46"/>
  </cols>
  <sheetData>
    <row r="2" spans="2:11" ht="18.75" x14ac:dyDescent="0.3">
      <c r="B2" s="56" t="s">
        <v>119</v>
      </c>
    </row>
    <row r="3" spans="2:11" ht="12" customHeight="1" x14ac:dyDescent="0.2">
      <c r="B3" s="49" t="s">
        <v>87</v>
      </c>
      <c r="C3" s="49" t="s">
        <v>88</v>
      </c>
      <c r="D3" s="49" t="s">
        <v>89</v>
      </c>
      <c r="E3" s="49" t="s">
        <v>90</v>
      </c>
      <c r="F3" s="49" t="s">
        <v>91</v>
      </c>
      <c r="G3" s="49" t="s">
        <v>95</v>
      </c>
      <c r="H3" s="49" t="s">
        <v>96</v>
      </c>
      <c r="I3" s="49" t="s">
        <v>97</v>
      </c>
      <c r="J3" s="49" t="s">
        <v>98</v>
      </c>
    </row>
    <row r="4" spans="2:11" ht="12" customHeight="1" x14ac:dyDescent="0.2">
      <c r="B4" s="50" t="s">
        <v>92</v>
      </c>
      <c r="C4" s="51">
        <v>89</v>
      </c>
      <c r="D4" s="51">
        <v>86</v>
      </c>
      <c r="E4" s="51">
        <v>102</v>
      </c>
      <c r="F4" s="51">
        <v>102</v>
      </c>
      <c r="G4" s="51">
        <v>95</v>
      </c>
      <c r="H4" s="51">
        <v>7</v>
      </c>
      <c r="I4" s="51">
        <v>85</v>
      </c>
      <c r="J4" s="51">
        <v>-10</v>
      </c>
    </row>
    <row r="5" spans="2:11" ht="12" customHeight="1" x14ac:dyDescent="0.2">
      <c r="B5" s="50" t="s">
        <v>93</v>
      </c>
      <c r="C5" s="51">
        <v>51</v>
      </c>
      <c r="D5" s="51">
        <v>100</v>
      </c>
      <c r="E5" s="51">
        <v>152</v>
      </c>
      <c r="F5" s="51">
        <v>39</v>
      </c>
      <c r="G5" s="51">
        <v>86</v>
      </c>
      <c r="H5" s="51">
        <v>45</v>
      </c>
      <c r="I5" s="51">
        <v>132</v>
      </c>
      <c r="J5" s="51">
        <v>47</v>
      </c>
    </row>
    <row r="6" spans="2:11" ht="12" customHeight="1" x14ac:dyDescent="0.2">
      <c r="B6" s="50" t="s">
        <v>94</v>
      </c>
      <c r="C6" s="51">
        <v>30</v>
      </c>
      <c r="D6" s="51">
        <v>91</v>
      </c>
      <c r="E6" s="51">
        <v>183</v>
      </c>
      <c r="F6" s="51">
        <v>76</v>
      </c>
      <c r="G6" s="51">
        <v>95</v>
      </c>
      <c r="H6" s="51">
        <v>56</v>
      </c>
      <c r="I6" s="51">
        <v>29</v>
      </c>
      <c r="J6" s="51">
        <v>-66</v>
      </c>
    </row>
    <row r="7" spans="2:11" ht="12" customHeight="1" x14ac:dyDescent="0.2">
      <c r="B7" s="47"/>
      <c r="C7" s="48"/>
      <c r="D7" s="48"/>
      <c r="E7" s="48"/>
      <c r="F7" s="48"/>
      <c r="G7" s="48"/>
      <c r="H7" s="48"/>
      <c r="I7" s="48"/>
      <c r="J7" s="48"/>
    </row>
    <row r="8" spans="2:11" ht="18.75" x14ac:dyDescent="0.3">
      <c r="B8" s="56" t="s">
        <v>120</v>
      </c>
    </row>
    <row r="9" spans="2:11" ht="12" customHeight="1" x14ac:dyDescent="0.2">
      <c r="B9" s="49" t="s">
        <v>87</v>
      </c>
      <c r="C9" s="49" t="s">
        <v>99</v>
      </c>
      <c r="D9" s="49" t="s">
        <v>100</v>
      </c>
      <c r="E9" s="49" t="s">
        <v>101</v>
      </c>
      <c r="F9" s="49" t="s">
        <v>102</v>
      </c>
      <c r="G9" s="49" t="s">
        <v>103</v>
      </c>
    </row>
    <row r="10" spans="2:11" ht="12" customHeight="1" x14ac:dyDescent="0.2">
      <c r="B10" s="50" t="s">
        <v>92</v>
      </c>
      <c r="C10" s="51">
        <v>40</v>
      </c>
      <c r="D10" s="51">
        <v>60</v>
      </c>
      <c r="E10" s="51">
        <v>18</v>
      </c>
      <c r="F10" s="51">
        <f>D10-C10</f>
        <v>20</v>
      </c>
      <c r="G10" s="51">
        <f>C10-E10</f>
        <v>22</v>
      </c>
    </row>
    <row r="11" spans="2:11" ht="12" customHeight="1" x14ac:dyDescent="0.2">
      <c r="B11" s="50" t="s">
        <v>93</v>
      </c>
      <c r="C11" s="51">
        <v>77</v>
      </c>
      <c r="D11" s="51">
        <v>160</v>
      </c>
      <c r="E11" s="51">
        <v>48</v>
      </c>
      <c r="F11" s="51">
        <f t="shared" ref="F11:F12" si="0">D11-C11</f>
        <v>83</v>
      </c>
      <c r="G11" s="51">
        <f t="shared" ref="G11:G12" si="1">C11-E11</f>
        <v>29</v>
      </c>
    </row>
    <row r="12" spans="2:11" ht="12" customHeight="1" x14ac:dyDescent="0.2">
      <c r="B12" s="50" t="s">
        <v>94</v>
      </c>
      <c r="C12" s="51">
        <v>65</v>
      </c>
      <c r="D12" s="51">
        <v>110</v>
      </c>
      <c r="E12" s="51">
        <v>33</v>
      </c>
      <c r="F12" s="51">
        <f t="shared" si="0"/>
        <v>45</v>
      </c>
      <c r="G12" s="51">
        <f t="shared" si="1"/>
        <v>32</v>
      </c>
    </row>
    <row r="13" spans="2:11" ht="12" customHeight="1" x14ac:dyDescent="0.2">
      <c r="B13" s="47"/>
      <c r="C13" s="48"/>
      <c r="D13" s="48"/>
      <c r="E13" s="48"/>
      <c r="F13" s="48"/>
      <c r="G13" s="48"/>
    </row>
    <row r="14" spans="2:11" ht="18.75" x14ac:dyDescent="0.3">
      <c r="B14" s="56" t="s">
        <v>122</v>
      </c>
    </row>
    <row r="15" spans="2:11" ht="12" customHeight="1" x14ac:dyDescent="0.2">
      <c r="B15" s="49" t="s">
        <v>87</v>
      </c>
      <c r="C15" s="49" t="s">
        <v>104</v>
      </c>
      <c r="D15" s="49" t="s">
        <v>97</v>
      </c>
      <c r="E15" s="49" t="s">
        <v>105</v>
      </c>
      <c r="F15" s="49" t="s">
        <v>106</v>
      </c>
      <c r="G15" s="49" t="s">
        <v>107</v>
      </c>
      <c r="H15" s="49" t="s">
        <v>111</v>
      </c>
      <c r="I15" s="49" t="s">
        <v>108</v>
      </c>
      <c r="J15" s="49" t="s">
        <v>109</v>
      </c>
      <c r="K15" s="49" t="s">
        <v>110</v>
      </c>
    </row>
    <row r="16" spans="2:11" ht="12" customHeight="1" x14ac:dyDescent="0.2">
      <c r="B16" s="50" t="s">
        <v>92</v>
      </c>
      <c r="C16" s="54">
        <f>ROUNDUP(G4+G4*0.1,0)</f>
        <v>105</v>
      </c>
      <c r="D16" s="51">
        <v>85</v>
      </c>
      <c r="E16" s="51">
        <v>85</v>
      </c>
      <c r="F16" s="51">
        <f>E16*D10-E16*C10</f>
        <v>1700</v>
      </c>
      <c r="G16" s="51">
        <f>C16-E16</f>
        <v>20</v>
      </c>
      <c r="H16" s="51">
        <f>G16*G10</f>
        <v>440</v>
      </c>
      <c r="I16" s="51">
        <f>F16-H16</f>
        <v>1260</v>
      </c>
      <c r="J16" s="51">
        <f>D16-E16</f>
        <v>0</v>
      </c>
      <c r="K16" s="51">
        <f>J16*F10</f>
        <v>0</v>
      </c>
    </row>
    <row r="17" spans="2:11" ht="12" customHeight="1" x14ac:dyDescent="0.2">
      <c r="B17" s="50" t="s">
        <v>93</v>
      </c>
      <c r="C17" s="54">
        <f t="shared" ref="C17:C18" si="2">ROUNDUP(G5+G5*0.1,0)</f>
        <v>95</v>
      </c>
      <c r="D17" s="51">
        <v>132</v>
      </c>
      <c r="E17" s="51">
        <v>95</v>
      </c>
      <c r="F17" s="51">
        <f>E17*D11-E17*C11</f>
        <v>7885</v>
      </c>
      <c r="G17" s="51">
        <f t="shared" ref="G17:G18" si="3">C17-E17</f>
        <v>0</v>
      </c>
      <c r="H17" s="51">
        <f>G17*G11</f>
        <v>0</v>
      </c>
      <c r="I17" s="51">
        <f t="shared" ref="I17:I18" si="4">F17-H17</f>
        <v>7885</v>
      </c>
      <c r="J17" s="51">
        <f t="shared" ref="J17:J18" si="5">D17-E17</f>
        <v>37</v>
      </c>
      <c r="K17" s="51">
        <f>J17*F11</f>
        <v>3071</v>
      </c>
    </row>
    <row r="18" spans="2:11" ht="12" customHeight="1" x14ac:dyDescent="0.2">
      <c r="B18" s="50" t="s">
        <v>94</v>
      </c>
      <c r="C18" s="54">
        <f t="shared" si="2"/>
        <v>105</v>
      </c>
      <c r="D18" s="51">
        <v>29</v>
      </c>
      <c r="E18" s="51">
        <v>29</v>
      </c>
      <c r="F18" s="51">
        <f>E18*D12-E18*C12</f>
        <v>1305</v>
      </c>
      <c r="G18" s="51">
        <f t="shared" si="3"/>
        <v>76</v>
      </c>
      <c r="H18" s="51">
        <f>G18*G12</f>
        <v>2432</v>
      </c>
      <c r="I18" s="51">
        <f t="shared" si="4"/>
        <v>-1127</v>
      </c>
      <c r="J18" s="51">
        <f t="shared" si="5"/>
        <v>0</v>
      </c>
      <c r="K18" s="51">
        <f>J18*F12</f>
        <v>0</v>
      </c>
    </row>
    <row r="19" spans="2:11" ht="12" customHeight="1" x14ac:dyDescent="0.2">
      <c r="B19" s="50" t="s">
        <v>5</v>
      </c>
      <c r="C19" s="51">
        <f>SUM(C16:C18)</f>
        <v>305</v>
      </c>
      <c r="D19" s="51">
        <f t="shared" ref="D19:K19" si="6">SUM(D16:D18)</f>
        <v>246</v>
      </c>
      <c r="E19" s="51">
        <f t="shared" si="6"/>
        <v>209</v>
      </c>
      <c r="F19" s="51">
        <f t="shared" si="6"/>
        <v>10890</v>
      </c>
      <c r="G19" s="51">
        <f t="shared" si="6"/>
        <v>96</v>
      </c>
      <c r="H19" s="51">
        <f t="shared" si="6"/>
        <v>2872</v>
      </c>
      <c r="I19" s="51">
        <f t="shared" si="6"/>
        <v>8018</v>
      </c>
      <c r="J19" s="51">
        <f t="shared" si="6"/>
        <v>37</v>
      </c>
      <c r="K19" s="51">
        <f t="shared" si="6"/>
        <v>3071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workbookViewId="0">
      <selection activeCell="B14" sqref="B14"/>
    </sheetView>
  </sheetViews>
  <sheetFormatPr defaultColWidth="7.28515625" defaultRowHeight="12" customHeight="1" x14ac:dyDescent="0.2"/>
  <cols>
    <col min="1" max="1" width="7.28515625" style="46"/>
    <col min="2" max="2" width="15.85546875" style="46" bestFit="1" customWidth="1"/>
    <col min="3" max="3" width="10.5703125" style="46" bestFit="1" customWidth="1"/>
    <col min="4" max="4" width="13.5703125" style="46" bestFit="1" customWidth="1"/>
    <col min="5" max="5" width="16.42578125" style="46" bestFit="1" customWidth="1"/>
    <col min="6" max="6" width="22.140625" style="46" bestFit="1" customWidth="1"/>
    <col min="7" max="7" width="21" style="46" bestFit="1" customWidth="1"/>
    <col min="8" max="9" width="25.28515625" style="46" bestFit="1" customWidth="1"/>
    <col min="10" max="10" width="13.42578125" style="46" bestFit="1" customWidth="1"/>
    <col min="11" max="11" width="25.28515625" style="46" bestFit="1" customWidth="1"/>
    <col min="12" max="13" width="7.28515625" style="46"/>
    <col min="14" max="14" width="15.85546875" style="46" bestFit="1" customWidth="1"/>
    <col min="15" max="15" width="10.5703125" style="46" bestFit="1" customWidth="1"/>
    <col min="16" max="16" width="13.42578125" style="46" bestFit="1" customWidth="1"/>
    <col min="17" max="17" width="10.5703125" style="46" bestFit="1" customWidth="1"/>
    <col min="18" max="18" width="13.42578125" style="46" bestFit="1" customWidth="1"/>
    <col min="19" max="19" width="10.5703125" style="46" bestFit="1" customWidth="1"/>
    <col min="20" max="20" width="13.42578125" style="46" bestFit="1" customWidth="1"/>
    <col min="21" max="21" width="25.28515625" style="46" bestFit="1" customWidth="1"/>
    <col min="22" max="16384" width="7.28515625" style="46"/>
  </cols>
  <sheetData>
    <row r="2" spans="2:11" ht="18.75" x14ac:dyDescent="0.3">
      <c r="B2" s="56" t="s">
        <v>119</v>
      </c>
    </row>
    <row r="3" spans="2:11" ht="12" customHeight="1" x14ac:dyDescent="0.2">
      <c r="B3" s="49" t="s">
        <v>87</v>
      </c>
      <c r="C3" s="49" t="s">
        <v>88</v>
      </c>
      <c r="D3" s="49" t="s">
        <v>89</v>
      </c>
      <c r="E3" s="49" t="s">
        <v>90</v>
      </c>
      <c r="F3" s="49" t="s">
        <v>91</v>
      </c>
      <c r="G3" s="49" t="s">
        <v>95</v>
      </c>
      <c r="H3" s="49" t="s">
        <v>96</v>
      </c>
      <c r="I3" s="49" t="s">
        <v>97</v>
      </c>
      <c r="J3" s="49" t="s">
        <v>98</v>
      </c>
    </row>
    <row r="4" spans="2:11" ht="12" customHeight="1" x14ac:dyDescent="0.2">
      <c r="B4" s="50" t="s">
        <v>92</v>
      </c>
      <c r="C4" s="51">
        <v>89</v>
      </c>
      <c r="D4" s="51">
        <v>86</v>
      </c>
      <c r="E4" s="51">
        <v>102</v>
      </c>
      <c r="F4" s="51">
        <v>102</v>
      </c>
      <c r="G4" s="51">
        <v>95</v>
      </c>
      <c r="H4" s="51">
        <v>7</v>
      </c>
      <c r="I4" s="51">
        <v>85</v>
      </c>
      <c r="J4" s="51">
        <v>-10</v>
      </c>
    </row>
    <row r="5" spans="2:11" ht="12" customHeight="1" x14ac:dyDescent="0.2">
      <c r="B5" s="50" t="s">
        <v>93</v>
      </c>
      <c r="C5" s="51">
        <v>51</v>
      </c>
      <c r="D5" s="51">
        <v>100</v>
      </c>
      <c r="E5" s="51">
        <v>152</v>
      </c>
      <c r="F5" s="51">
        <v>39</v>
      </c>
      <c r="G5" s="51">
        <v>86</v>
      </c>
      <c r="H5" s="51">
        <v>45</v>
      </c>
      <c r="I5" s="51">
        <v>132</v>
      </c>
      <c r="J5" s="51">
        <v>47</v>
      </c>
    </row>
    <row r="6" spans="2:11" ht="12" customHeight="1" x14ac:dyDescent="0.2">
      <c r="B6" s="50" t="s">
        <v>94</v>
      </c>
      <c r="C6" s="51">
        <v>30</v>
      </c>
      <c r="D6" s="51">
        <v>91</v>
      </c>
      <c r="E6" s="51">
        <v>183</v>
      </c>
      <c r="F6" s="51">
        <v>76</v>
      </c>
      <c r="G6" s="51">
        <v>95</v>
      </c>
      <c r="H6" s="51">
        <v>56</v>
      </c>
      <c r="I6" s="51">
        <v>29</v>
      </c>
      <c r="J6" s="51">
        <v>-66</v>
      </c>
    </row>
    <row r="7" spans="2:11" ht="12" customHeight="1" x14ac:dyDescent="0.2">
      <c r="B7" s="47"/>
      <c r="C7" s="48"/>
      <c r="D7" s="48"/>
      <c r="E7" s="48"/>
      <c r="F7" s="48"/>
      <c r="G7" s="48"/>
      <c r="H7" s="48"/>
      <c r="I7" s="48"/>
      <c r="J7" s="48"/>
    </row>
    <row r="8" spans="2:11" ht="18.75" x14ac:dyDescent="0.3">
      <c r="B8" s="56" t="s">
        <v>120</v>
      </c>
    </row>
    <row r="9" spans="2:11" ht="12" customHeight="1" x14ac:dyDescent="0.2">
      <c r="B9" s="49" t="s">
        <v>87</v>
      </c>
      <c r="C9" s="49" t="s">
        <v>99</v>
      </c>
      <c r="D9" s="49" t="s">
        <v>100</v>
      </c>
      <c r="E9" s="49" t="s">
        <v>101</v>
      </c>
      <c r="F9" s="49" t="s">
        <v>102</v>
      </c>
      <c r="G9" s="49" t="s">
        <v>103</v>
      </c>
    </row>
    <row r="10" spans="2:11" ht="12" customHeight="1" x14ac:dyDescent="0.2">
      <c r="B10" s="50" t="s">
        <v>92</v>
      </c>
      <c r="C10" s="51">
        <v>40</v>
      </c>
      <c r="D10" s="51">
        <v>60</v>
      </c>
      <c r="E10" s="51">
        <v>18</v>
      </c>
      <c r="F10" s="51">
        <f>D10-C10</f>
        <v>20</v>
      </c>
      <c r="G10" s="51">
        <f>C10-E10</f>
        <v>22</v>
      </c>
    </row>
    <row r="11" spans="2:11" ht="12" customHeight="1" x14ac:dyDescent="0.2">
      <c r="B11" s="50" t="s">
        <v>93</v>
      </c>
      <c r="C11" s="51">
        <v>77</v>
      </c>
      <c r="D11" s="51">
        <v>160</v>
      </c>
      <c r="E11" s="51">
        <v>48</v>
      </c>
      <c r="F11" s="51">
        <f t="shared" ref="F11:F12" si="0">D11-C11</f>
        <v>83</v>
      </c>
      <c r="G11" s="51">
        <f t="shared" ref="G11:G12" si="1">C11-E11</f>
        <v>29</v>
      </c>
    </row>
    <row r="12" spans="2:11" ht="12" customHeight="1" x14ac:dyDescent="0.2">
      <c r="B12" s="50" t="s">
        <v>94</v>
      </c>
      <c r="C12" s="51">
        <v>65</v>
      </c>
      <c r="D12" s="51">
        <v>110</v>
      </c>
      <c r="E12" s="51">
        <v>33</v>
      </c>
      <c r="F12" s="51">
        <f t="shared" si="0"/>
        <v>45</v>
      </c>
      <c r="G12" s="51">
        <f t="shared" si="1"/>
        <v>32</v>
      </c>
    </row>
    <row r="14" spans="2:11" ht="18.75" x14ac:dyDescent="0.3">
      <c r="B14" s="56" t="s">
        <v>123</v>
      </c>
    </row>
    <row r="15" spans="2:11" ht="12" customHeight="1" x14ac:dyDescent="0.2">
      <c r="B15" s="49" t="s">
        <v>87</v>
      </c>
      <c r="C15" s="49" t="s">
        <v>104</v>
      </c>
      <c r="D15" s="49" t="s">
        <v>97</v>
      </c>
      <c r="E15" s="49" t="s">
        <v>105</v>
      </c>
      <c r="F15" s="49" t="s">
        <v>106</v>
      </c>
      <c r="G15" s="49" t="s">
        <v>107</v>
      </c>
      <c r="H15" s="49" t="s">
        <v>111</v>
      </c>
      <c r="I15" s="49" t="s">
        <v>108</v>
      </c>
      <c r="J15" s="49" t="s">
        <v>109</v>
      </c>
      <c r="K15" s="49" t="s">
        <v>110</v>
      </c>
    </row>
    <row r="16" spans="2:11" ht="12" customHeight="1" x14ac:dyDescent="0.2">
      <c r="B16" s="50" t="s">
        <v>92</v>
      </c>
      <c r="C16" s="51">
        <f>B35</f>
        <v>89</v>
      </c>
      <c r="D16" s="51">
        <v>85</v>
      </c>
      <c r="E16" s="51">
        <v>85</v>
      </c>
      <c r="F16" s="51">
        <f>E16*D10-E16*C10</f>
        <v>1700</v>
      </c>
      <c r="G16" s="51">
        <f>C16-E16</f>
        <v>4</v>
      </c>
      <c r="H16" s="51">
        <f>G16*G10</f>
        <v>88</v>
      </c>
      <c r="I16" s="51">
        <f>F16-H16</f>
        <v>1612</v>
      </c>
      <c r="J16" s="51">
        <f>D16-E16</f>
        <v>0</v>
      </c>
      <c r="K16" s="51">
        <f>J16*F10</f>
        <v>0</v>
      </c>
    </row>
    <row r="17" spans="2:11" ht="12" customHeight="1" x14ac:dyDescent="0.2">
      <c r="B17" s="50" t="s">
        <v>93</v>
      </c>
      <c r="C17" s="51">
        <f>B62</f>
        <v>100</v>
      </c>
      <c r="D17" s="51">
        <v>132</v>
      </c>
      <c r="E17" s="51">
        <v>100</v>
      </c>
      <c r="F17" s="51">
        <f>E17*D11-E17*C11</f>
        <v>8300</v>
      </c>
      <c r="G17" s="51">
        <f t="shared" ref="G17:G18" si="2">C17-E17</f>
        <v>0</v>
      </c>
      <c r="H17" s="51">
        <f>G17*G11</f>
        <v>0</v>
      </c>
      <c r="I17" s="51">
        <f t="shared" ref="I17:I18" si="3">F17-H17</f>
        <v>8300</v>
      </c>
      <c r="J17" s="51">
        <f t="shared" ref="J17:J18" si="4">D17-E17</f>
        <v>32</v>
      </c>
      <c r="K17" s="51">
        <f>J17*F11</f>
        <v>2656</v>
      </c>
    </row>
    <row r="18" spans="2:11" ht="12" customHeight="1" x14ac:dyDescent="0.2">
      <c r="B18" s="50" t="s">
        <v>94</v>
      </c>
      <c r="C18" s="51">
        <f>B89</f>
        <v>91</v>
      </c>
      <c r="D18" s="51">
        <v>29</v>
      </c>
      <c r="E18" s="51">
        <v>29</v>
      </c>
      <c r="F18" s="51">
        <f>E18*D12-E18*C12</f>
        <v>1305</v>
      </c>
      <c r="G18" s="51">
        <f t="shared" si="2"/>
        <v>62</v>
      </c>
      <c r="H18" s="51">
        <f>G18*G12</f>
        <v>1984</v>
      </c>
      <c r="I18" s="51">
        <f t="shared" si="3"/>
        <v>-679</v>
      </c>
      <c r="J18" s="51">
        <f t="shared" si="4"/>
        <v>0</v>
      </c>
      <c r="K18" s="51">
        <f>J18*F12</f>
        <v>0</v>
      </c>
    </row>
    <row r="19" spans="2:11" ht="12" customHeight="1" x14ac:dyDescent="0.2">
      <c r="B19" s="50" t="s">
        <v>5</v>
      </c>
      <c r="C19" s="51">
        <f>SUM(C16:C18)</f>
        <v>280</v>
      </c>
      <c r="D19" s="51">
        <f t="shared" ref="D19:K19" si="5">SUM(D16:D18)</f>
        <v>246</v>
      </c>
      <c r="E19" s="51">
        <f t="shared" si="5"/>
        <v>214</v>
      </c>
      <c r="F19" s="51">
        <f t="shared" si="5"/>
        <v>11305</v>
      </c>
      <c r="G19" s="51">
        <f t="shared" si="5"/>
        <v>66</v>
      </c>
      <c r="H19" s="51">
        <f t="shared" si="5"/>
        <v>2072</v>
      </c>
      <c r="I19" s="51">
        <f t="shared" si="5"/>
        <v>9233</v>
      </c>
      <c r="J19" s="51">
        <f t="shared" si="5"/>
        <v>32</v>
      </c>
      <c r="K19" s="51">
        <f t="shared" si="5"/>
        <v>2656</v>
      </c>
    </row>
    <row r="22" spans="2:11" ht="18.75" x14ac:dyDescent="0.3">
      <c r="B22" s="56" t="s">
        <v>92</v>
      </c>
    </row>
    <row r="23" spans="2:11" ht="12" customHeight="1" x14ac:dyDescent="0.2">
      <c r="B23" s="49" t="s">
        <v>114</v>
      </c>
      <c r="C23" s="71">
        <v>0.25</v>
      </c>
      <c r="D23" s="72"/>
      <c r="E23" s="71">
        <v>0.25</v>
      </c>
      <c r="F23" s="72"/>
      <c r="G23" s="71">
        <v>0.25</v>
      </c>
      <c r="H23" s="72"/>
      <c r="I23" s="71">
        <v>0.25</v>
      </c>
      <c r="J23" s="72"/>
    </row>
    <row r="24" spans="2:11" ht="12" customHeight="1" x14ac:dyDescent="0.2">
      <c r="B24" s="49" t="s">
        <v>115</v>
      </c>
      <c r="C24" s="71">
        <f>D4</f>
        <v>86</v>
      </c>
      <c r="D24" s="72"/>
      <c r="E24" s="71">
        <f>C4</f>
        <v>89</v>
      </c>
      <c r="F24" s="72"/>
      <c r="G24" s="71">
        <f>E4</f>
        <v>102</v>
      </c>
      <c r="H24" s="72"/>
      <c r="I24" s="71">
        <f>F4</f>
        <v>102</v>
      </c>
      <c r="J24" s="72"/>
    </row>
    <row r="25" spans="2:11" ht="12" customHeight="1" x14ac:dyDescent="0.2">
      <c r="B25" s="49" t="s">
        <v>104</v>
      </c>
      <c r="C25" s="49" t="s">
        <v>110</v>
      </c>
      <c r="D25" s="49" t="s">
        <v>112</v>
      </c>
      <c r="E25" s="49" t="s">
        <v>110</v>
      </c>
      <c r="F25" s="49" t="s">
        <v>112</v>
      </c>
      <c r="G25" s="49" t="s">
        <v>110</v>
      </c>
      <c r="H25" s="49" t="s">
        <v>112</v>
      </c>
      <c r="I25" s="49" t="s">
        <v>110</v>
      </c>
      <c r="J25" s="49" t="s">
        <v>112</v>
      </c>
      <c r="K25" s="49" t="s">
        <v>113</v>
      </c>
    </row>
    <row r="26" spans="2:11" ht="12" customHeight="1" x14ac:dyDescent="0.2">
      <c r="B26" s="51">
        <v>80</v>
      </c>
      <c r="C26" s="51">
        <f t="shared" ref="C26:C46" si="6">IF(B26&lt;$C$24,($C$24-B26)*$F$10,0)</f>
        <v>120</v>
      </c>
      <c r="D26" s="51">
        <f t="shared" ref="D26:D46" si="7">IF(B26&gt;$C$24,(B26-$C$24)*$G$10,0)</f>
        <v>0</v>
      </c>
      <c r="E26" s="51">
        <f t="shared" ref="E26:E46" si="8">IF(B26&lt;$E$24,($E$24-B26)*$F$10,0)</f>
        <v>180</v>
      </c>
      <c r="F26" s="51">
        <f t="shared" ref="F26:F46" si="9">IF(B26&gt;$E$24,(B26-$E$24)*$G$10,0)</f>
        <v>0</v>
      </c>
      <c r="G26" s="51">
        <f t="shared" ref="G26:G46" si="10">IF(B26&lt;$G$24,($G$24-B26)*$F$10,0)</f>
        <v>440</v>
      </c>
      <c r="H26" s="51">
        <f t="shared" ref="H26:H46" si="11">IF(B26&gt;$G$24,(B26-$G$24)*$G$10,0)</f>
        <v>0</v>
      </c>
      <c r="I26" s="51">
        <f t="shared" ref="I26:I46" si="12">IF(B26&lt;$I$24,($I$24-B26)*$F$10,0)</f>
        <v>440</v>
      </c>
      <c r="J26" s="51">
        <f t="shared" ref="J26:J46" si="13">IF(B26&gt;$I$24,(B26-$I$24)*$G$10,0)</f>
        <v>0</v>
      </c>
      <c r="K26" s="51">
        <f>(C26+D26)*$C$23+(E26+F26)*$E$23+(G26+H26)*$G$23+(I26+J26)*$I$23</f>
        <v>295</v>
      </c>
    </row>
    <row r="27" spans="2:11" ht="12" customHeight="1" x14ac:dyDescent="0.2">
      <c r="B27" s="51">
        <v>81</v>
      </c>
      <c r="C27" s="51">
        <f t="shared" si="6"/>
        <v>100</v>
      </c>
      <c r="D27" s="51">
        <f t="shared" si="7"/>
        <v>0</v>
      </c>
      <c r="E27" s="51">
        <f t="shared" si="8"/>
        <v>160</v>
      </c>
      <c r="F27" s="51">
        <f t="shared" si="9"/>
        <v>0</v>
      </c>
      <c r="G27" s="51">
        <f t="shared" si="10"/>
        <v>420</v>
      </c>
      <c r="H27" s="51">
        <f t="shared" si="11"/>
        <v>0</v>
      </c>
      <c r="I27" s="51">
        <f t="shared" si="12"/>
        <v>420</v>
      </c>
      <c r="J27" s="51">
        <f t="shared" si="13"/>
        <v>0</v>
      </c>
      <c r="K27" s="51">
        <f t="shared" ref="K27:K46" si="14">(C27+D27)*$C$23+(E27+F27)*$E$23+(G27+H27)*$G$23+(I27+J27)*$I$23</f>
        <v>275</v>
      </c>
    </row>
    <row r="28" spans="2:11" ht="12" customHeight="1" x14ac:dyDescent="0.2">
      <c r="B28" s="51">
        <v>82</v>
      </c>
      <c r="C28" s="51">
        <f t="shared" si="6"/>
        <v>80</v>
      </c>
      <c r="D28" s="51">
        <f t="shared" si="7"/>
        <v>0</v>
      </c>
      <c r="E28" s="51">
        <f t="shared" si="8"/>
        <v>140</v>
      </c>
      <c r="F28" s="51">
        <f t="shared" si="9"/>
        <v>0</v>
      </c>
      <c r="G28" s="51">
        <f t="shared" si="10"/>
        <v>400</v>
      </c>
      <c r="H28" s="51">
        <f t="shared" si="11"/>
        <v>0</v>
      </c>
      <c r="I28" s="51">
        <f t="shared" si="12"/>
        <v>400</v>
      </c>
      <c r="J28" s="51">
        <f t="shared" si="13"/>
        <v>0</v>
      </c>
      <c r="K28" s="51">
        <f t="shared" si="14"/>
        <v>255</v>
      </c>
    </row>
    <row r="29" spans="2:11" ht="12" customHeight="1" x14ac:dyDescent="0.2">
      <c r="B29" s="51">
        <v>83</v>
      </c>
      <c r="C29" s="51">
        <f t="shared" si="6"/>
        <v>60</v>
      </c>
      <c r="D29" s="51">
        <f t="shared" si="7"/>
        <v>0</v>
      </c>
      <c r="E29" s="51">
        <f t="shared" si="8"/>
        <v>120</v>
      </c>
      <c r="F29" s="51">
        <f t="shared" si="9"/>
        <v>0</v>
      </c>
      <c r="G29" s="51">
        <f t="shared" si="10"/>
        <v>380</v>
      </c>
      <c r="H29" s="51">
        <f t="shared" si="11"/>
        <v>0</v>
      </c>
      <c r="I29" s="51">
        <f t="shared" si="12"/>
        <v>380</v>
      </c>
      <c r="J29" s="51">
        <f t="shared" si="13"/>
        <v>0</v>
      </c>
      <c r="K29" s="51">
        <f t="shared" si="14"/>
        <v>235</v>
      </c>
    </row>
    <row r="30" spans="2:11" ht="12" customHeight="1" x14ac:dyDescent="0.2">
      <c r="B30" s="51">
        <v>84</v>
      </c>
      <c r="C30" s="51">
        <f t="shared" si="6"/>
        <v>40</v>
      </c>
      <c r="D30" s="51">
        <f t="shared" si="7"/>
        <v>0</v>
      </c>
      <c r="E30" s="51">
        <f t="shared" si="8"/>
        <v>100</v>
      </c>
      <c r="F30" s="51">
        <f t="shared" si="9"/>
        <v>0</v>
      </c>
      <c r="G30" s="51">
        <f t="shared" si="10"/>
        <v>360</v>
      </c>
      <c r="H30" s="51">
        <f t="shared" si="11"/>
        <v>0</v>
      </c>
      <c r="I30" s="51">
        <f t="shared" si="12"/>
        <v>360</v>
      </c>
      <c r="J30" s="51">
        <f t="shared" si="13"/>
        <v>0</v>
      </c>
      <c r="K30" s="51">
        <f t="shared" si="14"/>
        <v>215</v>
      </c>
    </row>
    <row r="31" spans="2:11" ht="12" customHeight="1" x14ac:dyDescent="0.2">
      <c r="B31" s="51">
        <v>85</v>
      </c>
      <c r="C31" s="51">
        <f t="shared" si="6"/>
        <v>20</v>
      </c>
      <c r="D31" s="51">
        <f t="shared" si="7"/>
        <v>0</v>
      </c>
      <c r="E31" s="51">
        <f t="shared" si="8"/>
        <v>80</v>
      </c>
      <c r="F31" s="51">
        <f t="shared" si="9"/>
        <v>0</v>
      </c>
      <c r="G31" s="51">
        <f t="shared" si="10"/>
        <v>340</v>
      </c>
      <c r="H31" s="51">
        <f t="shared" si="11"/>
        <v>0</v>
      </c>
      <c r="I31" s="51">
        <f t="shared" si="12"/>
        <v>340</v>
      </c>
      <c r="J31" s="51">
        <f t="shared" si="13"/>
        <v>0</v>
      </c>
      <c r="K31" s="51">
        <f t="shared" si="14"/>
        <v>195</v>
      </c>
    </row>
    <row r="32" spans="2:11" ht="12" customHeight="1" x14ac:dyDescent="0.2">
      <c r="B32" s="51">
        <v>86</v>
      </c>
      <c r="C32" s="51">
        <f t="shared" si="6"/>
        <v>0</v>
      </c>
      <c r="D32" s="51">
        <f t="shared" si="7"/>
        <v>0</v>
      </c>
      <c r="E32" s="51">
        <f t="shared" si="8"/>
        <v>60</v>
      </c>
      <c r="F32" s="51">
        <f t="shared" si="9"/>
        <v>0</v>
      </c>
      <c r="G32" s="51">
        <f t="shared" si="10"/>
        <v>320</v>
      </c>
      <c r="H32" s="51">
        <f t="shared" si="11"/>
        <v>0</v>
      </c>
      <c r="I32" s="51">
        <f t="shared" si="12"/>
        <v>320</v>
      </c>
      <c r="J32" s="51">
        <f t="shared" si="13"/>
        <v>0</v>
      </c>
      <c r="K32" s="51">
        <f t="shared" si="14"/>
        <v>175</v>
      </c>
    </row>
    <row r="33" spans="2:11" ht="12" customHeight="1" x14ac:dyDescent="0.2">
      <c r="B33" s="51">
        <v>87</v>
      </c>
      <c r="C33" s="51">
        <f t="shared" si="6"/>
        <v>0</v>
      </c>
      <c r="D33" s="51">
        <f t="shared" si="7"/>
        <v>22</v>
      </c>
      <c r="E33" s="51">
        <f t="shared" si="8"/>
        <v>40</v>
      </c>
      <c r="F33" s="51">
        <f t="shared" si="9"/>
        <v>0</v>
      </c>
      <c r="G33" s="51">
        <f t="shared" si="10"/>
        <v>300</v>
      </c>
      <c r="H33" s="51">
        <f t="shared" si="11"/>
        <v>0</v>
      </c>
      <c r="I33" s="51">
        <f t="shared" si="12"/>
        <v>300</v>
      </c>
      <c r="J33" s="51">
        <f t="shared" si="13"/>
        <v>0</v>
      </c>
      <c r="K33" s="51">
        <f t="shared" si="14"/>
        <v>165.5</v>
      </c>
    </row>
    <row r="34" spans="2:11" ht="12" customHeight="1" x14ac:dyDescent="0.2">
      <c r="B34" s="51">
        <v>88</v>
      </c>
      <c r="C34" s="51">
        <f t="shared" si="6"/>
        <v>0</v>
      </c>
      <c r="D34" s="51">
        <f t="shared" si="7"/>
        <v>44</v>
      </c>
      <c r="E34" s="51">
        <f t="shared" si="8"/>
        <v>20</v>
      </c>
      <c r="F34" s="51">
        <f t="shared" si="9"/>
        <v>0</v>
      </c>
      <c r="G34" s="51">
        <f t="shared" si="10"/>
        <v>280</v>
      </c>
      <c r="H34" s="51">
        <f t="shared" si="11"/>
        <v>0</v>
      </c>
      <c r="I34" s="51">
        <f t="shared" si="12"/>
        <v>280</v>
      </c>
      <c r="J34" s="51">
        <f t="shared" si="13"/>
        <v>0</v>
      </c>
      <c r="K34" s="51">
        <f t="shared" si="14"/>
        <v>156</v>
      </c>
    </row>
    <row r="35" spans="2:11" ht="12" customHeight="1" x14ac:dyDescent="0.2">
      <c r="B35" s="52">
        <v>89</v>
      </c>
      <c r="C35" s="52">
        <f t="shared" si="6"/>
        <v>0</v>
      </c>
      <c r="D35" s="52">
        <f t="shared" si="7"/>
        <v>66</v>
      </c>
      <c r="E35" s="52">
        <f t="shared" si="8"/>
        <v>0</v>
      </c>
      <c r="F35" s="52">
        <f t="shared" si="9"/>
        <v>0</v>
      </c>
      <c r="G35" s="52">
        <f t="shared" si="10"/>
        <v>260</v>
      </c>
      <c r="H35" s="52">
        <f t="shared" si="11"/>
        <v>0</v>
      </c>
      <c r="I35" s="52">
        <f t="shared" si="12"/>
        <v>260</v>
      </c>
      <c r="J35" s="52">
        <f t="shared" si="13"/>
        <v>0</v>
      </c>
      <c r="K35" s="52">
        <f t="shared" si="14"/>
        <v>146.5</v>
      </c>
    </row>
    <row r="36" spans="2:11" ht="12" customHeight="1" x14ac:dyDescent="0.2">
      <c r="B36" s="51">
        <v>90</v>
      </c>
      <c r="C36" s="51">
        <f t="shared" si="6"/>
        <v>0</v>
      </c>
      <c r="D36" s="51">
        <f t="shared" si="7"/>
        <v>88</v>
      </c>
      <c r="E36" s="51">
        <f t="shared" si="8"/>
        <v>0</v>
      </c>
      <c r="F36" s="51">
        <f t="shared" si="9"/>
        <v>22</v>
      </c>
      <c r="G36" s="51">
        <f t="shared" si="10"/>
        <v>240</v>
      </c>
      <c r="H36" s="51">
        <f t="shared" si="11"/>
        <v>0</v>
      </c>
      <c r="I36" s="51">
        <f t="shared" si="12"/>
        <v>240</v>
      </c>
      <c r="J36" s="51">
        <f t="shared" si="13"/>
        <v>0</v>
      </c>
      <c r="K36" s="51">
        <f t="shared" si="14"/>
        <v>147.5</v>
      </c>
    </row>
    <row r="37" spans="2:11" ht="12" customHeight="1" x14ac:dyDescent="0.2">
      <c r="B37" s="51">
        <v>91</v>
      </c>
      <c r="C37" s="51">
        <f t="shared" si="6"/>
        <v>0</v>
      </c>
      <c r="D37" s="51">
        <f t="shared" si="7"/>
        <v>110</v>
      </c>
      <c r="E37" s="51">
        <f t="shared" si="8"/>
        <v>0</v>
      </c>
      <c r="F37" s="51">
        <f t="shared" si="9"/>
        <v>44</v>
      </c>
      <c r="G37" s="51">
        <f t="shared" si="10"/>
        <v>220</v>
      </c>
      <c r="H37" s="51">
        <f t="shared" si="11"/>
        <v>0</v>
      </c>
      <c r="I37" s="51">
        <f t="shared" si="12"/>
        <v>220</v>
      </c>
      <c r="J37" s="51">
        <f t="shared" si="13"/>
        <v>0</v>
      </c>
      <c r="K37" s="51">
        <f t="shared" si="14"/>
        <v>148.5</v>
      </c>
    </row>
    <row r="38" spans="2:11" ht="12" customHeight="1" x14ac:dyDescent="0.2">
      <c r="B38" s="51">
        <v>92</v>
      </c>
      <c r="C38" s="51">
        <f t="shared" si="6"/>
        <v>0</v>
      </c>
      <c r="D38" s="51">
        <f t="shared" si="7"/>
        <v>132</v>
      </c>
      <c r="E38" s="51">
        <f t="shared" si="8"/>
        <v>0</v>
      </c>
      <c r="F38" s="51">
        <f t="shared" si="9"/>
        <v>66</v>
      </c>
      <c r="G38" s="51">
        <f t="shared" si="10"/>
        <v>200</v>
      </c>
      <c r="H38" s="51">
        <f t="shared" si="11"/>
        <v>0</v>
      </c>
      <c r="I38" s="51">
        <f t="shared" si="12"/>
        <v>200</v>
      </c>
      <c r="J38" s="51">
        <f t="shared" si="13"/>
        <v>0</v>
      </c>
      <c r="K38" s="51">
        <f t="shared" si="14"/>
        <v>149.5</v>
      </c>
    </row>
    <row r="39" spans="2:11" ht="12" customHeight="1" x14ac:dyDescent="0.2">
      <c r="B39" s="51">
        <v>93</v>
      </c>
      <c r="C39" s="51">
        <f t="shared" si="6"/>
        <v>0</v>
      </c>
      <c r="D39" s="51">
        <f t="shared" si="7"/>
        <v>154</v>
      </c>
      <c r="E39" s="51">
        <f t="shared" si="8"/>
        <v>0</v>
      </c>
      <c r="F39" s="51">
        <f t="shared" si="9"/>
        <v>88</v>
      </c>
      <c r="G39" s="51">
        <f t="shared" si="10"/>
        <v>180</v>
      </c>
      <c r="H39" s="51">
        <f t="shared" si="11"/>
        <v>0</v>
      </c>
      <c r="I39" s="51">
        <f t="shared" si="12"/>
        <v>180</v>
      </c>
      <c r="J39" s="51">
        <f t="shared" si="13"/>
        <v>0</v>
      </c>
      <c r="K39" s="51">
        <f t="shared" si="14"/>
        <v>150.5</v>
      </c>
    </row>
    <row r="40" spans="2:11" ht="12" customHeight="1" x14ac:dyDescent="0.2">
      <c r="B40" s="51">
        <v>94</v>
      </c>
      <c r="C40" s="51">
        <f t="shared" si="6"/>
        <v>0</v>
      </c>
      <c r="D40" s="51">
        <f t="shared" si="7"/>
        <v>176</v>
      </c>
      <c r="E40" s="51">
        <f t="shared" si="8"/>
        <v>0</v>
      </c>
      <c r="F40" s="51">
        <f t="shared" si="9"/>
        <v>110</v>
      </c>
      <c r="G40" s="51">
        <f t="shared" si="10"/>
        <v>160</v>
      </c>
      <c r="H40" s="51">
        <f t="shared" si="11"/>
        <v>0</v>
      </c>
      <c r="I40" s="51">
        <f t="shared" si="12"/>
        <v>160</v>
      </c>
      <c r="J40" s="51">
        <f t="shared" si="13"/>
        <v>0</v>
      </c>
      <c r="K40" s="51">
        <f t="shared" si="14"/>
        <v>151.5</v>
      </c>
    </row>
    <row r="41" spans="2:11" ht="12" customHeight="1" x14ac:dyDescent="0.2">
      <c r="B41" s="51">
        <v>95</v>
      </c>
      <c r="C41" s="51">
        <f t="shared" si="6"/>
        <v>0</v>
      </c>
      <c r="D41" s="51">
        <f t="shared" si="7"/>
        <v>198</v>
      </c>
      <c r="E41" s="51">
        <f t="shared" si="8"/>
        <v>0</v>
      </c>
      <c r="F41" s="51">
        <f t="shared" si="9"/>
        <v>132</v>
      </c>
      <c r="G41" s="51">
        <f t="shared" si="10"/>
        <v>140</v>
      </c>
      <c r="H41" s="51">
        <f t="shared" si="11"/>
        <v>0</v>
      </c>
      <c r="I41" s="51">
        <f t="shared" si="12"/>
        <v>140</v>
      </c>
      <c r="J41" s="51">
        <f t="shared" si="13"/>
        <v>0</v>
      </c>
      <c r="K41" s="51">
        <f t="shared" si="14"/>
        <v>152.5</v>
      </c>
    </row>
    <row r="42" spans="2:11" ht="12" customHeight="1" x14ac:dyDescent="0.2">
      <c r="B42" s="51">
        <v>96</v>
      </c>
      <c r="C42" s="51">
        <f t="shared" si="6"/>
        <v>0</v>
      </c>
      <c r="D42" s="51">
        <f t="shared" si="7"/>
        <v>220</v>
      </c>
      <c r="E42" s="51">
        <f t="shared" si="8"/>
        <v>0</v>
      </c>
      <c r="F42" s="51">
        <f t="shared" si="9"/>
        <v>154</v>
      </c>
      <c r="G42" s="51">
        <f t="shared" si="10"/>
        <v>120</v>
      </c>
      <c r="H42" s="51">
        <f t="shared" si="11"/>
        <v>0</v>
      </c>
      <c r="I42" s="51">
        <f t="shared" si="12"/>
        <v>120</v>
      </c>
      <c r="J42" s="51">
        <f t="shared" si="13"/>
        <v>0</v>
      </c>
      <c r="K42" s="51">
        <f t="shared" si="14"/>
        <v>153.5</v>
      </c>
    </row>
    <row r="43" spans="2:11" ht="12" customHeight="1" x14ac:dyDescent="0.2">
      <c r="B43" s="51">
        <v>97</v>
      </c>
      <c r="C43" s="51">
        <f t="shared" si="6"/>
        <v>0</v>
      </c>
      <c r="D43" s="51">
        <f t="shared" si="7"/>
        <v>242</v>
      </c>
      <c r="E43" s="51">
        <f t="shared" si="8"/>
        <v>0</v>
      </c>
      <c r="F43" s="51">
        <f t="shared" si="9"/>
        <v>176</v>
      </c>
      <c r="G43" s="51">
        <f t="shared" si="10"/>
        <v>100</v>
      </c>
      <c r="H43" s="51">
        <f t="shared" si="11"/>
        <v>0</v>
      </c>
      <c r="I43" s="51">
        <f t="shared" si="12"/>
        <v>100</v>
      </c>
      <c r="J43" s="51">
        <f t="shared" si="13"/>
        <v>0</v>
      </c>
      <c r="K43" s="51">
        <f t="shared" si="14"/>
        <v>154.5</v>
      </c>
    </row>
    <row r="44" spans="2:11" ht="12" customHeight="1" x14ac:dyDescent="0.2">
      <c r="B44" s="51">
        <v>98</v>
      </c>
      <c r="C44" s="51">
        <f t="shared" si="6"/>
        <v>0</v>
      </c>
      <c r="D44" s="51">
        <f t="shared" si="7"/>
        <v>264</v>
      </c>
      <c r="E44" s="51">
        <f t="shared" si="8"/>
        <v>0</v>
      </c>
      <c r="F44" s="51">
        <f t="shared" si="9"/>
        <v>198</v>
      </c>
      <c r="G44" s="51">
        <f t="shared" si="10"/>
        <v>80</v>
      </c>
      <c r="H44" s="51">
        <f t="shared" si="11"/>
        <v>0</v>
      </c>
      <c r="I44" s="51">
        <f t="shared" si="12"/>
        <v>80</v>
      </c>
      <c r="J44" s="51">
        <f t="shared" si="13"/>
        <v>0</v>
      </c>
      <c r="K44" s="51">
        <f t="shared" si="14"/>
        <v>155.5</v>
      </c>
    </row>
    <row r="45" spans="2:11" ht="12" customHeight="1" x14ac:dyDescent="0.2">
      <c r="B45" s="51">
        <v>99</v>
      </c>
      <c r="C45" s="51">
        <f t="shared" si="6"/>
        <v>0</v>
      </c>
      <c r="D45" s="51">
        <f t="shared" si="7"/>
        <v>286</v>
      </c>
      <c r="E45" s="51">
        <f t="shared" si="8"/>
        <v>0</v>
      </c>
      <c r="F45" s="51">
        <f t="shared" si="9"/>
        <v>220</v>
      </c>
      <c r="G45" s="51">
        <f t="shared" si="10"/>
        <v>60</v>
      </c>
      <c r="H45" s="51">
        <f t="shared" si="11"/>
        <v>0</v>
      </c>
      <c r="I45" s="51">
        <f t="shared" si="12"/>
        <v>60</v>
      </c>
      <c r="J45" s="51">
        <f t="shared" si="13"/>
        <v>0</v>
      </c>
      <c r="K45" s="51">
        <f t="shared" si="14"/>
        <v>156.5</v>
      </c>
    </row>
    <row r="46" spans="2:11" ht="12" customHeight="1" x14ac:dyDescent="0.2">
      <c r="B46" s="51">
        <v>100</v>
      </c>
      <c r="C46" s="51">
        <f t="shared" si="6"/>
        <v>0</v>
      </c>
      <c r="D46" s="51">
        <f t="shared" si="7"/>
        <v>308</v>
      </c>
      <c r="E46" s="51">
        <f t="shared" si="8"/>
        <v>0</v>
      </c>
      <c r="F46" s="51">
        <f t="shared" si="9"/>
        <v>242</v>
      </c>
      <c r="G46" s="51">
        <f t="shared" si="10"/>
        <v>40</v>
      </c>
      <c r="H46" s="51">
        <f t="shared" si="11"/>
        <v>0</v>
      </c>
      <c r="I46" s="51">
        <f t="shared" si="12"/>
        <v>40</v>
      </c>
      <c r="J46" s="51">
        <f t="shared" si="13"/>
        <v>0</v>
      </c>
      <c r="K46" s="51">
        <f t="shared" si="14"/>
        <v>157.5</v>
      </c>
    </row>
    <row r="48" spans="2:11" ht="18.75" x14ac:dyDescent="0.3">
      <c r="B48" s="56" t="s">
        <v>93</v>
      </c>
    </row>
    <row r="49" spans="2:11" ht="12" customHeight="1" x14ac:dyDescent="0.2">
      <c r="B49" s="49" t="s">
        <v>114</v>
      </c>
      <c r="C49" s="71">
        <v>0.25</v>
      </c>
      <c r="D49" s="72"/>
      <c r="E49" s="71">
        <v>0.25</v>
      </c>
      <c r="F49" s="72"/>
      <c r="G49" s="71">
        <v>0.25</v>
      </c>
      <c r="H49" s="72"/>
      <c r="I49" s="71">
        <v>0.25</v>
      </c>
      <c r="J49" s="72"/>
    </row>
    <row r="50" spans="2:11" ht="12" customHeight="1" x14ac:dyDescent="0.2">
      <c r="B50" s="49" t="s">
        <v>115</v>
      </c>
      <c r="C50" s="71">
        <f>C5</f>
        <v>51</v>
      </c>
      <c r="D50" s="72"/>
      <c r="E50" s="71">
        <f>D5</f>
        <v>100</v>
      </c>
      <c r="F50" s="72"/>
      <c r="G50" s="71">
        <f>E5</f>
        <v>152</v>
      </c>
      <c r="H50" s="72"/>
      <c r="I50" s="71">
        <f>F5</f>
        <v>39</v>
      </c>
      <c r="J50" s="72"/>
    </row>
    <row r="51" spans="2:11" ht="12" customHeight="1" x14ac:dyDescent="0.2">
      <c r="B51" s="49" t="s">
        <v>104</v>
      </c>
      <c r="C51" s="49" t="s">
        <v>110</v>
      </c>
      <c r="D51" s="49" t="s">
        <v>112</v>
      </c>
      <c r="E51" s="49" t="s">
        <v>110</v>
      </c>
      <c r="F51" s="49" t="s">
        <v>112</v>
      </c>
      <c r="G51" s="49" t="s">
        <v>110</v>
      </c>
      <c r="H51" s="49" t="s">
        <v>112</v>
      </c>
      <c r="I51" s="49" t="s">
        <v>110</v>
      </c>
      <c r="J51" s="49" t="s">
        <v>112</v>
      </c>
      <c r="K51" s="49" t="s">
        <v>113</v>
      </c>
    </row>
    <row r="52" spans="2:11" ht="12" customHeight="1" x14ac:dyDescent="0.2">
      <c r="B52" s="51">
        <v>80</v>
      </c>
      <c r="C52" s="51">
        <f t="shared" ref="C52:C72" si="15">IF(B52&lt;$C$50,($C$50-B52)*$F$11,0)</f>
        <v>0</v>
      </c>
      <c r="D52" s="51">
        <f t="shared" ref="D52:D72" si="16">IF(B52&gt;$C$50,(B52-$C$50)*$G$11,0)</f>
        <v>841</v>
      </c>
      <c r="E52" s="51">
        <f t="shared" ref="E52:E72" si="17">IF(B52&lt;$E$50,($E$50-B52)*$F$11,0)</f>
        <v>1660</v>
      </c>
      <c r="F52" s="51">
        <f t="shared" ref="F52:F72" si="18">IF(B52&gt;$E$50,(B52-$E$50)*$G$11,0)</f>
        <v>0</v>
      </c>
      <c r="G52" s="51">
        <f t="shared" ref="G52:G72" si="19">IF(B52&lt;$G$50,($G$50-B52)*$F$11,0)</f>
        <v>5976</v>
      </c>
      <c r="H52" s="51">
        <f t="shared" ref="H52:H72" si="20">IF(B52&gt;$G$50,(B52-$G$50)*$G$11,0)</f>
        <v>0</v>
      </c>
      <c r="I52" s="51">
        <f t="shared" ref="I52:I72" si="21">IF(B52&lt;$I$50,($I$50-B52)*$F$11,0)</f>
        <v>0</v>
      </c>
      <c r="J52" s="51">
        <f t="shared" ref="J52:J72" si="22">IF(B52&gt;$I$50,(B52-$I$50)*$G$11,0)</f>
        <v>1189</v>
      </c>
      <c r="K52" s="51">
        <f>(C52+D52)*$C$49+(E52+F52)*$E$49+(G52+H52)*$G$49+(I52+J52)*$I$49</f>
        <v>2416.5</v>
      </c>
    </row>
    <row r="53" spans="2:11" ht="12" customHeight="1" x14ac:dyDescent="0.2">
      <c r="B53" s="51">
        <v>82</v>
      </c>
      <c r="C53" s="51">
        <f t="shared" si="15"/>
        <v>0</v>
      </c>
      <c r="D53" s="51">
        <f t="shared" si="16"/>
        <v>899</v>
      </c>
      <c r="E53" s="51">
        <f t="shared" si="17"/>
        <v>1494</v>
      </c>
      <c r="F53" s="51">
        <f t="shared" si="18"/>
        <v>0</v>
      </c>
      <c r="G53" s="51">
        <f t="shared" si="19"/>
        <v>5810</v>
      </c>
      <c r="H53" s="51">
        <f t="shared" si="20"/>
        <v>0</v>
      </c>
      <c r="I53" s="51">
        <f t="shared" si="21"/>
        <v>0</v>
      </c>
      <c r="J53" s="51">
        <f t="shared" si="22"/>
        <v>1247</v>
      </c>
      <c r="K53" s="51">
        <f t="shared" ref="K53:K72" si="23">(C53+D53)*$C$49+(E53+F53)*$E$49+(G53+H53)*$G$49+(I53+J53)*$I$49</f>
        <v>2362.5</v>
      </c>
    </row>
    <row r="54" spans="2:11" ht="12" customHeight="1" x14ac:dyDescent="0.2">
      <c r="B54" s="51">
        <v>84</v>
      </c>
      <c r="C54" s="51">
        <f t="shared" si="15"/>
        <v>0</v>
      </c>
      <c r="D54" s="51">
        <f t="shared" si="16"/>
        <v>957</v>
      </c>
      <c r="E54" s="51">
        <f t="shared" si="17"/>
        <v>1328</v>
      </c>
      <c r="F54" s="51">
        <f t="shared" si="18"/>
        <v>0</v>
      </c>
      <c r="G54" s="51">
        <f t="shared" si="19"/>
        <v>5644</v>
      </c>
      <c r="H54" s="51">
        <f t="shared" si="20"/>
        <v>0</v>
      </c>
      <c r="I54" s="51">
        <f t="shared" si="21"/>
        <v>0</v>
      </c>
      <c r="J54" s="51">
        <f t="shared" si="22"/>
        <v>1305</v>
      </c>
      <c r="K54" s="51">
        <f t="shared" si="23"/>
        <v>2308.5</v>
      </c>
    </row>
    <row r="55" spans="2:11" ht="12" customHeight="1" x14ac:dyDescent="0.2">
      <c r="B55" s="51">
        <v>86</v>
      </c>
      <c r="C55" s="51">
        <f t="shared" si="15"/>
        <v>0</v>
      </c>
      <c r="D55" s="51">
        <f t="shared" si="16"/>
        <v>1015</v>
      </c>
      <c r="E55" s="51">
        <f t="shared" si="17"/>
        <v>1162</v>
      </c>
      <c r="F55" s="51">
        <f t="shared" si="18"/>
        <v>0</v>
      </c>
      <c r="G55" s="51">
        <f t="shared" si="19"/>
        <v>5478</v>
      </c>
      <c r="H55" s="51">
        <f t="shared" si="20"/>
        <v>0</v>
      </c>
      <c r="I55" s="51">
        <f t="shared" si="21"/>
        <v>0</v>
      </c>
      <c r="J55" s="51">
        <f t="shared" si="22"/>
        <v>1363</v>
      </c>
      <c r="K55" s="51">
        <f t="shared" si="23"/>
        <v>2254.5</v>
      </c>
    </row>
    <row r="56" spans="2:11" ht="12" customHeight="1" x14ac:dyDescent="0.2">
      <c r="B56" s="51">
        <v>88</v>
      </c>
      <c r="C56" s="51">
        <f t="shared" si="15"/>
        <v>0</v>
      </c>
      <c r="D56" s="51">
        <f t="shared" si="16"/>
        <v>1073</v>
      </c>
      <c r="E56" s="51">
        <f t="shared" si="17"/>
        <v>996</v>
      </c>
      <c r="F56" s="51">
        <f t="shared" si="18"/>
        <v>0</v>
      </c>
      <c r="G56" s="51">
        <f t="shared" si="19"/>
        <v>5312</v>
      </c>
      <c r="H56" s="51">
        <f t="shared" si="20"/>
        <v>0</v>
      </c>
      <c r="I56" s="51">
        <f t="shared" si="21"/>
        <v>0</v>
      </c>
      <c r="J56" s="51">
        <f t="shared" si="22"/>
        <v>1421</v>
      </c>
      <c r="K56" s="51">
        <f t="shared" si="23"/>
        <v>2200.5</v>
      </c>
    </row>
    <row r="57" spans="2:11" ht="12" customHeight="1" x14ac:dyDescent="0.2">
      <c r="B57" s="51">
        <v>90</v>
      </c>
      <c r="C57" s="51">
        <f t="shared" si="15"/>
        <v>0</v>
      </c>
      <c r="D57" s="51">
        <f t="shared" si="16"/>
        <v>1131</v>
      </c>
      <c r="E57" s="51">
        <f t="shared" si="17"/>
        <v>830</v>
      </c>
      <c r="F57" s="51">
        <f t="shared" si="18"/>
        <v>0</v>
      </c>
      <c r="G57" s="51">
        <f t="shared" si="19"/>
        <v>5146</v>
      </c>
      <c r="H57" s="51">
        <f t="shared" si="20"/>
        <v>0</v>
      </c>
      <c r="I57" s="51">
        <f t="shared" si="21"/>
        <v>0</v>
      </c>
      <c r="J57" s="51">
        <f t="shared" si="22"/>
        <v>1479</v>
      </c>
      <c r="K57" s="51">
        <f t="shared" si="23"/>
        <v>2146.5</v>
      </c>
    </row>
    <row r="58" spans="2:11" ht="12" customHeight="1" x14ac:dyDescent="0.2">
      <c r="B58" s="51">
        <v>92</v>
      </c>
      <c r="C58" s="51">
        <f t="shared" si="15"/>
        <v>0</v>
      </c>
      <c r="D58" s="51">
        <f t="shared" si="16"/>
        <v>1189</v>
      </c>
      <c r="E58" s="51">
        <f t="shared" si="17"/>
        <v>664</v>
      </c>
      <c r="F58" s="51">
        <f t="shared" si="18"/>
        <v>0</v>
      </c>
      <c r="G58" s="51">
        <f t="shared" si="19"/>
        <v>4980</v>
      </c>
      <c r="H58" s="51">
        <f t="shared" si="20"/>
        <v>0</v>
      </c>
      <c r="I58" s="51">
        <f t="shared" si="21"/>
        <v>0</v>
      </c>
      <c r="J58" s="51">
        <f t="shared" si="22"/>
        <v>1537</v>
      </c>
      <c r="K58" s="51">
        <f t="shared" si="23"/>
        <v>2092.5</v>
      </c>
    </row>
    <row r="59" spans="2:11" ht="12" customHeight="1" x14ac:dyDescent="0.2">
      <c r="B59" s="51">
        <v>94</v>
      </c>
      <c r="C59" s="51">
        <f t="shared" si="15"/>
        <v>0</v>
      </c>
      <c r="D59" s="51">
        <f t="shared" si="16"/>
        <v>1247</v>
      </c>
      <c r="E59" s="51">
        <f t="shared" si="17"/>
        <v>498</v>
      </c>
      <c r="F59" s="51">
        <f t="shared" si="18"/>
        <v>0</v>
      </c>
      <c r="G59" s="51">
        <f t="shared" si="19"/>
        <v>4814</v>
      </c>
      <c r="H59" s="51">
        <f t="shared" si="20"/>
        <v>0</v>
      </c>
      <c r="I59" s="51">
        <f t="shared" si="21"/>
        <v>0</v>
      </c>
      <c r="J59" s="51">
        <f t="shared" si="22"/>
        <v>1595</v>
      </c>
      <c r="K59" s="51">
        <f t="shared" si="23"/>
        <v>2038.5</v>
      </c>
    </row>
    <row r="60" spans="2:11" ht="12" customHeight="1" x14ac:dyDescent="0.2">
      <c r="B60" s="51">
        <v>96</v>
      </c>
      <c r="C60" s="51">
        <f t="shared" si="15"/>
        <v>0</v>
      </c>
      <c r="D60" s="51">
        <f t="shared" si="16"/>
        <v>1305</v>
      </c>
      <c r="E60" s="51">
        <f t="shared" si="17"/>
        <v>332</v>
      </c>
      <c r="F60" s="51">
        <f t="shared" si="18"/>
        <v>0</v>
      </c>
      <c r="G60" s="51">
        <f t="shared" si="19"/>
        <v>4648</v>
      </c>
      <c r="H60" s="51">
        <f t="shared" si="20"/>
        <v>0</v>
      </c>
      <c r="I60" s="51">
        <f t="shared" si="21"/>
        <v>0</v>
      </c>
      <c r="J60" s="51">
        <f t="shared" si="22"/>
        <v>1653</v>
      </c>
      <c r="K60" s="51">
        <f t="shared" si="23"/>
        <v>1984.5</v>
      </c>
    </row>
    <row r="61" spans="2:11" ht="12" customHeight="1" x14ac:dyDescent="0.2">
      <c r="B61" s="51">
        <v>98</v>
      </c>
      <c r="C61" s="51">
        <f t="shared" si="15"/>
        <v>0</v>
      </c>
      <c r="D61" s="51">
        <f t="shared" si="16"/>
        <v>1363</v>
      </c>
      <c r="E61" s="51">
        <f t="shared" si="17"/>
        <v>166</v>
      </c>
      <c r="F61" s="51">
        <f t="shared" si="18"/>
        <v>0</v>
      </c>
      <c r="G61" s="51">
        <f t="shared" si="19"/>
        <v>4482</v>
      </c>
      <c r="H61" s="51">
        <f t="shared" si="20"/>
        <v>0</v>
      </c>
      <c r="I61" s="51">
        <f t="shared" si="21"/>
        <v>0</v>
      </c>
      <c r="J61" s="51">
        <f t="shared" si="22"/>
        <v>1711</v>
      </c>
      <c r="K61" s="51">
        <f t="shared" si="23"/>
        <v>1930.5</v>
      </c>
    </row>
    <row r="62" spans="2:11" ht="12" customHeight="1" x14ac:dyDescent="0.2">
      <c r="B62" s="52">
        <v>100</v>
      </c>
      <c r="C62" s="52">
        <f t="shared" si="15"/>
        <v>0</v>
      </c>
      <c r="D62" s="52">
        <f t="shared" si="16"/>
        <v>1421</v>
      </c>
      <c r="E62" s="52">
        <f t="shared" si="17"/>
        <v>0</v>
      </c>
      <c r="F62" s="52">
        <f t="shared" si="18"/>
        <v>0</v>
      </c>
      <c r="G62" s="52">
        <f t="shared" si="19"/>
        <v>4316</v>
      </c>
      <c r="H62" s="52">
        <f t="shared" si="20"/>
        <v>0</v>
      </c>
      <c r="I62" s="52">
        <f t="shared" si="21"/>
        <v>0</v>
      </c>
      <c r="J62" s="52">
        <f t="shared" si="22"/>
        <v>1769</v>
      </c>
      <c r="K62" s="52">
        <f t="shared" si="23"/>
        <v>1876.5</v>
      </c>
    </row>
    <row r="63" spans="2:11" ht="12" customHeight="1" x14ac:dyDescent="0.2">
      <c r="B63" s="51">
        <v>102</v>
      </c>
      <c r="C63" s="51">
        <f t="shared" si="15"/>
        <v>0</v>
      </c>
      <c r="D63" s="51">
        <f t="shared" si="16"/>
        <v>1479</v>
      </c>
      <c r="E63" s="51">
        <f t="shared" si="17"/>
        <v>0</v>
      </c>
      <c r="F63" s="51">
        <f t="shared" si="18"/>
        <v>58</v>
      </c>
      <c r="G63" s="51">
        <f t="shared" si="19"/>
        <v>4150</v>
      </c>
      <c r="H63" s="51">
        <f t="shared" si="20"/>
        <v>0</v>
      </c>
      <c r="I63" s="51">
        <f t="shared" si="21"/>
        <v>0</v>
      </c>
      <c r="J63" s="51">
        <f t="shared" si="22"/>
        <v>1827</v>
      </c>
      <c r="K63" s="51">
        <f t="shared" si="23"/>
        <v>1878.5</v>
      </c>
    </row>
    <row r="64" spans="2:11" ht="12" customHeight="1" x14ac:dyDescent="0.2">
      <c r="B64" s="51">
        <v>104</v>
      </c>
      <c r="C64" s="51">
        <f t="shared" si="15"/>
        <v>0</v>
      </c>
      <c r="D64" s="51">
        <f t="shared" si="16"/>
        <v>1537</v>
      </c>
      <c r="E64" s="51">
        <f t="shared" si="17"/>
        <v>0</v>
      </c>
      <c r="F64" s="51">
        <f t="shared" si="18"/>
        <v>116</v>
      </c>
      <c r="G64" s="51">
        <f t="shared" si="19"/>
        <v>3984</v>
      </c>
      <c r="H64" s="51">
        <f t="shared" si="20"/>
        <v>0</v>
      </c>
      <c r="I64" s="51">
        <f t="shared" si="21"/>
        <v>0</v>
      </c>
      <c r="J64" s="51">
        <f t="shared" si="22"/>
        <v>1885</v>
      </c>
      <c r="K64" s="51">
        <f t="shared" si="23"/>
        <v>1880.5</v>
      </c>
    </row>
    <row r="65" spans="2:11" ht="12" customHeight="1" x14ac:dyDescent="0.2">
      <c r="B65" s="51">
        <v>106</v>
      </c>
      <c r="C65" s="51">
        <f t="shared" si="15"/>
        <v>0</v>
      </c>
      <c r="D65" s="51">
        <f t="shared" si="16"/>
        <v>1595</v>
      </c>
      <c r="E65" s="51">
        <f t="shared" si="17"/>
        <v>0</v>
      </c>
      <c r="F65" s="51">
        <f t="shared" si="18"/>
        <v>174</v>
      </c>
      <c r="G65" s="51">
        <f t="shared" si="19"/>
        <v>3818</v>
      </c>
      <c r="H65" s="51">
        <f t="shared" si="20"/>
        <v>0</v>
      </c>
      <c r="I65" s="51">
        <f t="shared" si="21"/>
        <v>0</v>
      </c>
      <c r="J65" s="51">
        <f t="shared" si="22"/>
        <v>1943</v>
      </c>
      <c r="K65" s="51">
        <f t="shared" si="23"/>
        <v>1882.5</v>
      </c>
    </row>
    <row r="66" spans="2:11" ht="12" customHeight="1" x14ac:dyDescent="0.2">
      <c r="B66" s="51">
        <v>108</v>
      </c>
      <c r="C66" s="51">
        <f t="shared" si="15"/>
        <v>0</v>
      </c>
      <c r="D66" s="51">
        <f t="shared" si="16"/>
        <v>1653</v>
      </c>
      <c r="E66" s="51">
        <f t="shared" si="17"/>
        <v>0</v>
      </c>
      <c r="F66" s="51">
        <f t="shared" si="18"/>
        <v>232</v>
      </c>
      <c r="G66" s="51">
        <f t="shared" si="19"/>
        <v>3652</v>
      </c>
      <c r="H66" s="51">
        <f t="shared" si="20"/>
        <v>0</v>
      </c>
      <c r="I66" s="51">
        <f t="shared" si="21"/>
        <v>0</v>
      </c>
      <c r="J66" s="51">
        <f t="shared" si="22"/>
        <v>2001</v>
      </c>
      <c r="K66" s="51">
        <f t="shared" si="23"/>
        <v>1884.5</v>
      </c>
    </row>
    <row r="67" spans="2:11" ht="12" customHeight="1" x14ac:dyDescent="0.2">
      <c r="B67" s="51">
        <v>110</v>
      </c>
      <c r="C67" s="51">
        <f t="shared" si="15"/>
        <v>0</v>
      </c>
      <c r="D67" s="51">
        <f t="shared" si="16"/>
        <v>1711</v>
      </c>
      <c r="E67" s="51">
        <f t="shared" si="17"/>
        <v>0</v>
      </c>
      <c r="F67" s="51">
        <f t="shared" si="18"/>
        <v>290</v>
      </c>
      <c r="G67" s="51">
        <f t="shared" si="19"/>
        <v>3486</v>
      </c>
      <c r="H67" s="51">
        <f t="shared" si="20"/>
        <v>0</v>
      </c>
      <c r="I67" s="51">
        <f t="shared" si="21"/>
        <v>0</v>
      </c>
      <c r="J67" s="51">
        <f t="shared" si="22"/>
        <v>2059</v>
      </c>
      <c r="K67" s="51">
        <f t="shared" si="23"/>
        <v>1886.5</v>
      </c>
    </row>
    <row r="68" spans="2:11" ht="12" customHeight="1" x14ac:dyDescent="0.2">
      <c r="B68" s="51">
        <v>112</v>
      </c>
      <c r="C68" s="51">
        <f t="shared" si="15"/>
        <v>0</v>
      </c>
      <c r="D68" s="51">
        <f t="shared" si="16"/>
        <v>1769</v>
      </c>
      <c r="E68" s="51">
        <f t="shared" si="17"/>
        <v>0</v>
      </c>
      <c r="F68" s="51">
        <f t="shared" si="18"/>
        <v>348</v>
      </c>
      <c r="G68" s="51">
        <f t="shared" si="19"/>
        <v>3320</v>
      </c>
      <c r="H68" s="51">
        <f t="shared" si="20"/>
        <v>0</v>
      </c>
      <c r="I68" s="51">
        <f t="shared" si="21"/>
        <v>0</v>
      </c>
      <c r="J68" s="51">
        <f t="shared" si="22"/>
        <v>2117</v>
      </c>
      <c r="K68" s="51">
        <f t="shared" si="23"/>
        <v>1888.5</v>
      </c>
    </row>
    <row r="69" spans="2:11" ht="12" customHeight="1" x14ac:dyDescent="0.2">
      <c r="B69" s="51">
        <v>114</v>
      </c>
      <c r="C69" s="51">
        <f t="shared" si="15"/>
        <v>0</v>
      </c>
      <c r="D69" s="51">
        <f t="shared" si="16"/>
        <v>1827</v>
      </c>
      <c r="E69" s="51">
        <f t="shared" si="17"/>
        <v>0</v>
      </c>
      <c r="F69" s="51">
        <f t="shared" si="18"/>
        <v>406</v>
      </c>
      <c r="G69" s="51">
        <f t="shared" si="19"/>
        <v>3154</v>
      </c>
      <c r="H69" s="51">
        <f t="shared" si="20"/>
        <v>0</v>
      </c>
      <c r="I69" s="51">
        <f t="shared" si="21"/>
        <v>0</v>
      </c>
      <c r="J69" s="51">
        <f t="shared" si="22"/>
        <v>2175</v>
      </c>
      <c r="K69" s="51">
        <f t="shared" si="23"/>
        <v>1890.5</v>
      </c>
    </row>
    <row r="70" spans="2:11" ht="12" customHeight="1" x14ac:dyDescent="0.2">
      <c r="B70" s="51">
        <v>116</v>
      </c>
      <c r="C70" s="51">
        <f t="shared" si="15"/>
        <v>0</v>
      </c>
      <c r="D70" s="51">
        <f t="shared" si="16"/>
        <v>1885</v>
      </c>
      <c r="E70" s="51">
        <f t="shared" si="17"/>
        <v>0</v>
      </c>
      <c r="F70" s="51">
        <f t="shared" si="18"/>
        <v>464</v>
      </c>
      <c r="G70" s="51">
        <f t="shared" si="19"/>
        <v>2988</v>
      </c>
      <c r="H70" s="51">
        <f t="shared" si="20"/>
        <v>0</v>
      </c>
      <c r="I70" s="51">
        <f t="shared" si="21"/>
        <v>0</v>
      </c>
      <c r="J70" s="51">
        <f t="shared" si="22"/>
        <v>2233</v>
      </c>
      <c r="K70" s="51">
        <f t="shared" si="23"/>
        <v>1892.5</v>
      </c>
    </row>
    <row r="71" spans="2:11" ht="12" customHeight="1" x14ac:dyDescent="0.2">
      <c r="B71" s="51">
        <v>118</v>
      </c>
      <c r="C71" s="51">
        <f t="shared" si="15"/>
        <v>0</v>
      </c>
      <c r="D71" s="51">
        <f t="shared" si="16"/>
        <v>1943</v>
      </c>
      <c r="E71" s="51">
        <f t="shared" si="17"/>
        <v>0</v>
      </c>
      <c r="F71" s="51">
        <f t="shared" si="18"/>
        <v>522</v>
      </c>
      <c r="G71" s="51">
        <f t="shared" si="19"/>
        <v>2822</v>
      </c>
      <c r="H71" s="51">
        <f t="shared" si="20"/>
        <v>0</v>
      </c>
      <c r="I71" s="51">
        <f t="shared" si="21"/>
        <v>0</v>
      </c>
      <c r="J71" s="51">
        <f t="shared" si="22"/>
        <v>2291</v>
      </c>
      <c r="K71" s="51">
        <f t="shared" si="23"/>
        <v>1894.5</v>
      </c>
    </row>
    <row r="72" spans="2:11" ht="12" customHeight="1" x14ac:dyDescent="0.2">
      <c r="B72" s="51">
        <v>120</v>
      </c>
      <c r="C72" s="51">
        <f t="shared" si="15"/>
        <v>0</v>
      </c>
      <c r="D72" s="51">
        <f t="shared" si="16"/>
        <v>2001</v>
      </c>
      <c r="E72" s="51">
        <f t="shared" si="17"/>
        <v>0</v>
      </c>
      <c r="F72" s="51">
        <f t="shared" si="18"/>
        <v>580</v>
      </c>
      <c r="G72" s="51">
        <f t="shared" si="19"/>
        <v>2656</v>
      </c>
      <c r="H72" s="51">
        <f t="shared" si="20"/>
        <v>0</v>
      </c>
      <c r="I72" s="51">
        <f t="shared" si="21"/>
        <v>0</v>
      </c>
      <c r="J72" s="51">
        <f t="shared" si="22"/>
        <v>2349</v>
      </c>
      <c r="K72" s="51">
        <f t="shared" si="23"/>
        <v>1896.5</v>
      </c>
    </row>
    <row r="74" spans="2:11" ht="18.75" x14ac:dyDescent="0.3">
      <c r="B74" s="56" t="s">
        <v>94</v>
      </c>
    </row>
    <row r="75" spans="2:11" ht="12" customHeight="1" x14ac:dyDescent="0.2">
      <c r="B75" s="49" t="s">
        <v>114</v>
      </c>
      <c r="C75" s="71">
        <v>0.25</v>
      </c>
      <c r="D75" s="72"/>
      <c r="E75" s="71">
        <v>0.25</v>
      </c>
      <c r="F75" s="72"/>
      <c r="G75" s="71">
        <v>0.25</v>
      </c>
      <c r="H75" s="72"/>
      <c r="I75" s="71">
        <v>0.25</v>
      </c>
      <c r="J75" s="72"/>
    </row>
    <row r="76" spans="2:11" ht="12" customHeight="1" x14ac:dyDescent="0.2">
      <c r="B76" s="49" t="s">
        <v>115</v>
      </c>
      <c r="C76" s="71">
        <f>C6</f>
        <v>30</v>
      </c>
      <c r="D76" s="72"/>
      <c r="E76" s="71">
        <f>D6</f>
        <v>91</v>
      </c>
      <c r="F76" s="72"/>
      <c r="G76" s="71">
        <f>E6</f>
        <v>183</v>
      </c>
      <c r="H76" s="72"/>
      <c r="I76" s="71">
        <f>F6</f>
        <v>76</v>
      </c>
      <c r="J76" s="72"/>
    </row>
    <row r="77" spans="2:11" ht="12" customHeight="1" x14ac:dyDescent="0.2">
      <c r="B77" s="49" t="s">
        <v>104</v>
      </c>
      <c r="C77" s="49" t="s">
        <v>110</v>
      </c>
      <c r="D77" s="49" t="s">
        <v>112</v>
      </c>
      <c r="E77" s="49" t="s">
        <v>110</v>
      </c>
      <c r="F77" s="49" t="s">
        <v>112</v>
      </c>
      <c r="G77" s="49" t="s">
        <v>110</v>
      </c>
      <c r="H77" s="49" t="s">
        <v>112</v>
      </c>
      <c r="I77" s="49" t="s">
        <v>110</v>
      </c>
      <c r="J77" s="49" t="s">
        <v>112</v>
      </c>
      <c r="K77" s="49" t="s">
        <v>113</v>
      </c>
    </row>
    <row r="78" spans="2:11" ht="12" customHeight="1" x14ac:dyDescent="0.2">
      <c r="B78" s="51">
        <v>80</v>
      </c>
      <c r="C78" s="51">
        <f>IF(B78&lt;$C$76,($C$76-B78)*$F$12,0)</f>
        <v>0</v>
      </c>
      <c r="D78" s="51">
        <f>IF(B78&gt;$C$76,(B78-$C$76)*$G$12,0)</f>
        <v>1600</v>
      </c>
      <c r="E78" s="51">
        <f>IF(B78&lt;$E$76,($E$76-B78)*$F$12,0)</f>
        <v>495</v>
      </c>
      <c r="F78" s="51">
        <f>IF(B78&gt;$E$76,(B78-$E$76)*$G$12,0)</f>
        <v>0</v>
      </c>
      <c r="G78" s="51">
        <f>IF(B78&lt;$G$76,($G$76-B78)*$F$12,0)</f>
        <v>4635</v>
      </c>
      <c r="H78" s="51">
        <f>IF(B78&gt;$G$76,(B78-$G$76)*$G$12,0)</f>
        <v>0</v>
      </c>
      <c r="I78" s="51">
        <f>IF(B78&lt;$I$76,($I$76-B78)*$F$12,0)</f>
        <v>0</v>
      </c>
      <c r="J78" s="51">
        <f>IF(B78&gt;$I$76,(B78-$I$76)*$G$12,0)</f>
        <v>128</v>
      </c>
      <c r="K78" s="53">
        <f>(C78+D78)*$C$75+(E78+F78)*$E$75+(G78+H78)*$G$75+(I78+J78)*$I$75</f>
        <v>1714.5</v>
      </c>
    </row>
    <row r="79" spans="2:11" ht="12" customHeight="1" x14ac:dyDescent="0.2">
      <c r="B79" s="51">
        <v>81</v>
      </c>
      <c r="C79" s="51">
        <f t="shared" ref="C79:C98" si="24">IF(B79&lt;$C$76,($C$76-B79)*$F$12,0)</f>
        <v>0</v>
      </c>
      <c r="D79" s="51">
        <f t="shared" ref="D79:D98" si="25">IF(B79&gt;$C$76,(B79-$C$76)*$G$12,0)</f>
        <v>1632</v>
      </c>
      <c r="E79" s="51">
        <f t="shared" ref="E79:E98" si="26">IF(B79&lt;$E$76,($E$76-B79)*$F$12,0)</f>
        <v>450</v>
      </c>
      <c r="F79" s="51">
        <f t="shared" ref="F79:F98" si="27">IF(B79&gt;$E$76,(B79-$E$76)*$G$12,0)</f>
        <v>0</v>
      </c>
      <c r="G79" s="51">
        <f t="shared" ref="G79:G98" si="28">IF(B79&lt;$G$76,($G$76-B79)*$F$12,0)</f>
        <v>4590</v>
      </c>
      <c r="H79" s="51">
        <f t="shared" ref="H79:H98" si="29">IF(B79&gt;$G$76,(B79-$G$76)*$G$12,0)</f>
        <v>0</v>
      </c>
      <c r="I79" s="51">
        <f t="shared" ref="I79:I98" si="30">IF(B79&lt;$I$76,($I$76-B79)*$F$12,0)</f>
        <v>0</v>
      </c>
      <c r="J79" s="51">
        <f t="shared" ref="J79:J98" si="31">IF(B79&gt;$I$76,(B79-$I$76)*$G$12,0)</f>
        <v>160</v>
      </c>
      <c r="K79" s="53">
        <f t="shared" ref="K79:K98" si="32">(C79+D79)*$C$75+(E79+F79)*$E$75+(G79+H79)*$G$75+(I79+J79)*$I$75</f>
        <v>1708</v>
      </c>
    </row>
    <row r="80" spans="2:11" ht="12" customHeight="1" x14ac:dyDescent="0.2">
      <c r="B80" s="51">
        <v>82</v>
      </c>
      <c r="C80" s="51">
        <f t="shared" si="24"/>
        <v>0</v>
      </c>
      <c r="D80" s="51">
        <f t="shared" si="25"/>
        <v>1664</v>
      </c>
      <c r="E80" s="51">
        <f t="shared" si="26"/>
        <v>405</v>
      </c>
      <c r="F80" s="51">
        <f t="shared" si="27"/>
        <v>0</v>
      </c>
      <c r="G80" s="51">
        <f t="shared" si="28"/>
        <v>4545</v>
      </c>
      <c r="H80" s="51">
        <f t="shared" si="29"/>
        <v>0</v>
      </c>
      <c r="I80" s="51">
        <f t="shared" si="30"/>
        <v>0</v>
      </c>
      <c r="J80" s="51">
        <f t="shared" si="31"/>
        <v>192</v>
      </c>
      <c r="K80" s="53">
        <f t="shared" si="32"/>
        <v>1701.5</v>
      </c>
    </row>
    <row r="81" spans="2:11" ht="12" customHeight="1" x14ac:dyDescent="0.2">
      <c r="B81" s="51">
        <v>83</v>
      </c>
      <c r="C81" s="51">
        <f t="shared" si="24"/>
        <v>0</v>
      </c>
      <c r="D81" s="51">
        <f t="shared" si="25"/>
        <v>1696</v>
      </c>
      <c r="E81" s="51">
        <f t="shared" si="26"/>
        <v>360</v>
      </c>
      <c r="F81" s="51">
        <f t="shared" si="27"/>
        <v>0</v>
      </c>
      <c r="G81" s="51">
        <f t="shared" si="28"/>
        <v>4500</v>
      </c>
      <c r="H81" s="51">
        <f t="shared" si="29"/>
        <v>0</v>
      </c>
      <c r="I81" s="51">
        <f t="shared" si="30"/>
        <v>0</v>
      </c>
      <c r="J81" s="51">
        <f t="shared" si="31"/>
        <v>224</v>
      </c>
      <c r="K81" s="53">
        <f t="shared" si="32"/>
        <v>1695</v>
      </c>
    </row>
    <row r="82" spans="2:11" ht="12" customHeight="1" x14ac:dyDescent="0.2">
      <c r="B82" s="51">
        <v>84</v>
      </c>
      <c r="C82" s="51">
        <f t="shared" si="24"/>
        <v>0</v>
      </c>
      <c r="D82" s="51">
        <f t="shared" si="25"/>
        <v>1728</v>
      </c>
      <c r="E82" s="51">
        <f t="shared" si="26"/>
        <v>315</v>
      </c>
      <c r="F82" s="51">
        <f t="shared" si="27"/>
        <v>0</v>
      </c>
      <c r="G82" s="51">
        <f t="shared" si="28"/>
        <v>4455</v>
      </c>
      <c r="H82" s="51">
        <f t="shared" si="29"/>
        <v>0</v>
      </c>
      <c r="I82" s="51">
        <f t="shared" si="30"/>
        <v>0</v>
      </c>
      <c r="J82" s="51">
        <f t="shared" si="31"/>
        <v>256</v>
      </c>
      <c r="K82" s="53">
        <f t="shared" si="32"/>
        <v>1688.5</v>
      </c>
    </row>
    <row r="83" spans="2:11" ht="12" customHeight="1" x14ac:dyDescent="0.2">
      <c r="B83" s="51">
        <v>85</v>
      </c>
      <c r="C83" s="51">
        <f t="shared" si="24"/>
        <v>0</v>
      </c>
      <c r="D83" s="51">
        <f t="shared" si="25"/>
        <v>1760</v>
      </c>
      <c r="E83" s="51">
        <f t="shared" si="26"/>
        <v>270</v>
      </c>
      <c r="F83" s="51">
        <f t="shared" si="27"/>
        <v>0</v>
      </c>
      <c r="G83" s="51">
        <f t="shared" si="28"/>
        <v>4410</v>
      </c>
      <c r="H83" s="51">
        <f t="shared" si="29"/>
        <v>0</v>
      </c>
      <c r="I83" s="51">
        <f t="shared" si="30"/>
        <v>0</v>
      </c>
      <c r="J83" s="51">
        <f t="shared" si="31"/>
        <v>288</v>
      </c>
      <c r="K83" s="53">
        <f t="shared" si="32"/>
        <v>1682</v>
      </c>
    </row>
    <row r="84" spans="2:11" ht="12" customHeight="1" x14ac:dyDescent="0.2">
      <c r="B84" s="51">
        <v>86</v>
      </c>
      <c r="C84" s="51">
        <f t="shared" si="24"/>
        <v>0</v>
      </c>
      <c r="D84" s="51">
        <f t="shared" si="25"/>
        <v>1792</v>
      </c>
      <c r="E84" s="51">
        <f t="shared" si="26"/>
        <v>225</v>
      </c>
      <c r="F84" s="51">
        <f t="shared" si="27"/>
        <v>0</v>
      </c>
      <c r="G84" s="51">
        <f t="shared" si="28"/>
        <v>4365</v>
      </c>
      <c r="H84" s="51">
        <f t="shared" si="29"/>
        <v>0</v>
      </c>
      <c r="I84" s="51">
        <f t="shared" si="30"/>
        <v>0</v>
      </c>
      <c r="J84" s="51">
        <f t="shared" si="31"/>
        <v>320</v>
      </c>
      <c r="K84" s="53">
        <f t="shared" si="32"/>
        <v>1675.5</v>
      </c>
    </row>
    <row r="85" spans="2:11" ht="12" customHeight="1" x14ac:dyDescent="0.2">
      <c r="B85" s="51">
        <v>87</v>
      </c>
      <c r="C85" s="51">
        <f t="shared" si="24"/>
        <v>0</v>
      </c>
      <c r="D85" s="51">
        <f t="shared" si="25"/>
        <v>1824</v>
      </c>
      <c r="E85" s="51">
        <f t="shared" si="26"/>
        <v>180</v>
      </c>
      <c r="F85" s="51">
        <f t="shared" si="27"/>
        <v>0</v>
      </c>
      <c r="G85" s="51">
        <f t="shared" si="28"/>
        <v>4320</v>
      </c>
      <c r="H85" s="51">
        <f t="shared" si="29"/>
        <v>0</v>
      </c>
      <c r="I85" s="51">
        <f t="shared" si="30"/>
        <v>0</v>
      </c>
      <c r="J85" s="51">
        <f t="shared" si="31"/>
        <v>352</v>
      </c>
      <c r="K85" s="53">
        <f t="shared" si="32"/>
        <v>1669</v>
      </c>
    </row>
    <row r="86" spans="2:11" ht="12" customHeight="1" x14ac:dyDescent="0.2">
      <c r="B86" s="51">
        <v>88</v>
      </c>
      <c r="C86" s="51">
        <f t="shared" si="24"/>
        <v>0</v>
      </c>
      <c r="D86" s="51">
        <f t="shared" si="25"/>
        <v>1856</v>
      </c>
      <c r="E86" s="51">
        <f t="shared" si="26"/>
        <v>135</v>
      </c>
      <c r="F86" s="51">
        <f t="shared" si="27"/>
        <v>0</v>
      </c>
      <c r="G86" s="51">
        <f t="shared" si="28"/>
        <v>4275</v>
      </c>
      <c r="H86" s="51">
        <f t="shared" si="29"/>
        <v>0</v>
      </c>
      <c r="I86" s="51">
        <f t="shared" si="30"/>
        <v>0</v>
      </c>
      <c r="J86" s="51">
        <f t="shared" si="31"/>
        <v>384</v>
      </c>
      <c r="K86" s="53">
        <f t="shared" si="32"/>
        <v>1662.5</v>
      </c>
    </row>
    <row r="87" spans="2:11" ht="12" customHeight="1" x14ac:dyDescent="0.2">
      <c r="B87" s="51">
        <v>89</v>
      </c>
      <c r="C87" s="51">
        <f t="shared" si="24"/>
        <v>0</v>
      </c>
      <c r="D87" s="51">
        <f t="shared" si="25"/>
        <v>1888</v>
      </c>
      <c r="E87" s="51">
        <f t="shared" si="26"/>
        <v>90</v>
      </c>
      <c r="F87" s="51">
        <f t="shared" si="27"/>
        <v>0</v>
      </c>
      <c r="G87" s="51">
        <f t="shared" si="28"/>
        <v>4230</v>
      </c>
      <c r="H87" s="51">
        <f t="shared" si="29"/>
        <v>0</v>
      </c>
      <c r="I87" s="51">
        <f t="shared" si="30"/>
        <v>0</v>
      </c>
      <c r="J87" s="51">
        <f t="shared" si="31"/>
        <v>416</v>
      </c>
      <c r="K87" s="53">
        <f t="shared" si="32"/>
        <v>1656</v>
      </c>
    </row>
    <row r="88" spans="2:11" ht="12" customHeight="1" x14ac:dyDescent="0.2">
      <c r="B88" s="51">
        <v>90</v>
      </c>
      <c r="C88" s="51">
        <f t="shared" si="24"/>
        <v>0</v>
      </c>
      <c r="D88" s="51">
        <f t="shared" si="25"/>
        <v>1920</v>
      </c>
      <c r="E88" s="51">
        <f t="shared" si="26"/>
        <v>45</v>
      </c>
      <c r="F88" s="51">
        <f t="shared" si="27"/>
        <v>0</v>
      </c>
      <c r="G88" s="51">
        <f t="shared" si="28"/>
        <v>4185</v>
      </c>
      <c r="H88" s="51">
        <f t="shared" si="29"/>
        <v>0</v>
      </c>
      <c r="I88" s="51">
        <f t="shared" si="30"/>
        <v>0</v>
      </c>
      <c r="J88" s="51">
        <f t="shared" si="31"/>
        <v>448</v>
      </c>
      <c r="K88" s="53">
        <f t="shared" si="32"/>
        <v>1649.5</v>
      </c>
    </row>
    <row r="89" spans="2:11" ht="12" customHeight="1" x14ac:dyDescent="0.2">
      <c r="B89" s="52">
        <v>91</v>
      </c>
      <c r="C89" s="52">
        <f t="shared" si="24"/>
        <v>0</v>
      </c>
      <c r="D89" s="52">
        <f t="shared" si="25"/>
        <v>1952</v>
      </c>
      <c r="E89" s="52">
        <f t="shared" si="26"/>
        <v>0</v>
      </c>
      <c r="F89" s="52">
        <f t="shared" si="27"/>
        <v>0</v>
      </c>
      <c r="G89" s="52">
        <f t="shared" si="28"/>
        <v>4140</v>
      </c>
      <c r="H89" s="52">
        <f t="shared" si="29"/>
        <v>0</v>
      </c>
      <c r="I89" s="52">
        <f t="shared" si="30"/>
        <v>0</v>
      </c>
      <c r="J89" s="52">
        <f t="shared" si="31"/>
        <v>480</v>
      </c>
      <c r="K89" s="57">
        <f t="shared" si="32"/>
        <v>1643</v>
      </c>
    </row>
    <row r="90" spans="2:11" ht="12" customHeight="1" x14ac:dyDescent="0.2">
      <c r="B90" s="51">
        <v>92</v>
      </c>
      <c r="C90" s="51">
        <f t="shared" si="24"/>
        <v>0</v>
      </c>
      <c r="D90" s="51">
        <f t="shared" si="25"/>
        <v>1984</v>
      </c>
      <c r="E90" s="51">
        <f t="shared" si="26"/>
        <v>0</v>
      </c>
      <c r="F90" s="51">
        <f t="shared" si="27"/>
        <v>32</v>
      </c>
      <c r="G90" s="51">
        <f t="shared" si="28"/>
        <v>4095</v>
      </c>
      <c r="H90" s="51">
        <f t="shared" si="29"/>
        <v>0</v>
      </c>
      <c r="I90" s="51">
        <f t="shared" si="30"/>
        <v>0</v>
      </c>
      <c r="J90" s="51">
        <f t="shared" si="31"/>
        <v>512</v>
      </c>
      <c r="K90" s="53">
        <f t="shared" si="32"/>
        <v>1655.75</v>
      </c>
    </row>
    <row r="91" spans="2:11" ht="12" customHeight="1" x14ac:dyDescent="0.2">
      <c r="B91" s="51">
        <v>93</v>
      </c>
      <c r="C91" s="51">
        <f t="shared" si="24"/>
        <v>0</v>
      </c>
      <c r="D91" s="51">
        <f t="shared" si="25"/>
        <v>2016</v>
      </c>
      <c r="E91" s="51">
        <f t="shared" si="26"/>
        <v>0</v>
      </c>
      <c r="F91" s="51">
        <f t="shared" si="27"/>
        <v>64</v>
      </c>
      <c r="G91" s="51">
        <f t="shared" si="28"/>
        <v>4050</v>
      </c>
      <c r="H91" s="51">
        <f t="shared" si="29"/>
        <v>0</v>
      </c>
      <c r="I91" s="51">
        <f t="shared" si="30"/>
        <v>0</v>
      </c>
      <c r="J91" s="51">
        <f t="shared" si="31"/>
        <v>544</v>
      </c>
      <c r="K91" s="53">
        <f t="shared" si="32"/>
        <v>1668.5</v>
      </c>
    </row>
    <row r="92" spans="2:11" ht="12" customHeight="1" x14ac:dyDescent="0.2">
      <c r="B92" s="51">
        <v>94</v>
      </c>
      <c r="C92" s="51">
        <f t="shared" si="24"/>
        <v>0</v>
      </c>
      <c r="D92" s="51">
        <f t="shared" si="25"/>
        <v>2048</v>
      </c>
      <c r="E92" s="51">
        <f t="shared" si="26"/>
        <v>0</v>
      </c>
      <c r="F92" s="51">
        <f t="shared" si="27"/>
        <v>96</v>
      </c>
      <c r="G92" s="51">
        <f t="shared" si="28"/>
        <v>4005</v>
      </c>
      <c r="H92" s="51">
        <f t="shared" si="29"/>
        <v>0</v>
      </c>
      <c r="I92" s="51">
        <f t="shared" si="30"/>
        <v>0</v>
      </c>
      <c r="J92" s="51">
        <f t="shared" si="31"/>
        <v>576</v>
      </c>
      <c r="K92" s="53">
        <f t="shared" si="32"/>
        <v>1681.25</v>
      </c>
    </row>
    <row r="93" spans="2:11" ht="12" customHeight="1" x14ac:dyDescent="0.2">
      <c r="B93" s="51">
        <v>95</v>
      </c>
      <c r="C93" s="51">
        <f t="shared" si="24"/>
        <v>0</v>
      </c>
      <c r="D93" s="51">
        <f t="shared" si="25"/>
        <v>2080</v>
      </c>
      <c r="E93" s="51">
        <f t="shared" si="26"/>
        <v>0</v>
      </c>
      <c r="F93" s="51">
        <f t="shared" si="27"/>
        <v>128</v>
      </c>
      <c r="G93" s="51">
        <f t="shared" si="28"/>
        <v>3960</v>
      </c>
      <c r="H93" s="51">
        <f t="shared" si="29"/>
        <v>0</v>
      </c>
      <c r="I93" s="51">
        <f t="shared" si="30"/>
        <v>0</v>
      </c>
      <c r="J93" s="51">
        <f t="shared" si="31"/>
        <v>608</v>
      </c>
      <c r="K93" s="53">
        <f t="shared" si="32"/>
        <v>1694</v>
      </c>
    </row>
    <row r="94" spans="2:11" ht="12" customHeight="1" x14ac:dyDescent="0.2">
      <c r="B94" s="51">
        <v>96</v>
      </c>
      <c r="C94" s="51">
        <f t="shared" si="24"/>
        <v>0</v>
      </c>
      <c r="D94" s="51">
        <f t="shared" si="25"/>
        <v>2112</v>
      </c>
      <c r="E94" s="51">
        <f t="shared" si="26"/>
        <v>0</v>
      </c>
      <c r="F94" s="51">
        <f t="shared" si="27"/>
        <v>160</v>
      </c>
      <c r="G94" s="51">
        <f t="shared" si="28"/>
        <v>3915</v>
      </c>
      <c r="H94" s="51">
        <f t="shared" si="29"/>
        <v>0</v>
      </c>
      <c r="I94" s="51">
        <f t="shared" si="30"/>
        <v>0</v>
      </c>
      <c r="J94" s="51">
        <f t="shared" si="31"/>
        <v>640</v>
      </c>
      <c r="K94" s="53">
        <f t="shared" si="32"/>
        <v>1706.75</v>
      </c>
    </row>
    <row r="95" spans="2:11" ht="12" customHeight="1" x14ac:dyDescent="0.2">
      <c r="B95" s="51">
        <v>97</v>
      </c>
      <c r="C95" s="51">
        <f t="shared" si="24"/>
        <v>0</v>
      </c>
      <c r="D95" s="51">
        <f t="shared" si="25"/>
        <v>2144</v>
      </c>
      <c r="E95" s="51">
        <f t="shared" si="26"/>
        <v>0</v>
      </c>
      <c r="F95" s="51">
        <f t="shared" si="27"/>
        <v>192</v>
      </c>
      <c r="G95" s="51">
        <f t="shared" si="28"/>
        <v>3870</v>
      </c>
      <c r="H95" s="51">
        <f t="shared" si="29"/>
        <v>0</v>
      </c>
      <c r="I95" s="51">
        <f t="shared" si="30"/>
        <v>0</v>
      </c>
      <c r="J95" s="51">
        <f t="shared" si="31"/>
        <v>672</v>
      </c>
      <c r="K95" s="53">
        <f t="shared" si="32"/>
        <v>1719.5</v>
      </c>
    </row>
    <row r="96" spans="2:11" ht="12" customHeight="1" x14ac:dyDescent="0.2">
      <c r="B96" s="51">
        <v>98</v>
      </c>
      <c r="C96" s="51">
        <f t="shared" si="24"/>
        <v>0</v>
      </c>
      <c r="D96" s="51">
        <f t="shared" si="25"/>
        <v>2176</v>
      </c>
      <c r="E96" s="51">
        <f t="shared" si="26"/>
        <v>0</v>
      </c>
      <c r="F96" s="51">
        <f t="shared" si="27"/>
        <v>224</v>
      </c>
      <c r="G96" s="51">
        <f t="shared" si="28"/>
        <v>3825</v>
      </c>
      <c r="H96" s="51">
        <f t="shared" si="29"/>
        <v>0</v>
      </c>
      <c r="I96" s="51">
        <f t="shared" si="30"/>
        <v>0</v>
      </c>
      <c r="J96" s="51">
        <f t="shared" si="31"/>
        <v>704</v>
      </c>
      <c r="K96" s="53">
        <f t="shared" si="32"/>
        <v>1732.25</v>
      </c>
    </row>
    <row r="97" spans="2:11" ht="12" customHeight="1" x14ac:dyDescent="0.2">
      <c r="B97" s="51">
        <v>99</v>
      </c>
      <c r="C97" s="51">
        <f t="shared" si="24"/>
        <v>0</v>
      </c>
      <c r="D97" s="51">
        <f t="shared" si="25"/>
        <v>2208</v>
      </c>
      <c r="E97" s="51">
        <f t="shared" si="26"/>
        <v>0</v>
      </c>
      <c r="F97" s="51">
        <f t="shared" si="27"/>
        <v>256</v>
      </c>
      <c r="G97" s="51">
        <f t="shared" si="28"/>
        <v>3780</v>
      </c>
      <c r="H97" s="51">
        <f t="shared" si="29"/>
        <v>0</v>
      </c>
      <c r="I97" s="51">
        <f t="shared" si="30"/>
        <v>0</v>
      </c>
      <c r="J97" s="51">
        <f t="shared" si="31"/>
        <v>736</v>
      </c>
      <c r="K97" s="53">
        <f t="shared" si="32"/>
        <v>1745</v>
      </c>
    </row>
    <row r="98" spans="2:11" ht="12" customHeight="1" x14ac:dyDescent="0.2">
      <c r="B98" s="51">
        <v>100</v>
      </c>
      <c r="C98" s="51">
        <f t="shared" si="24"/>
        <v>0</v>
      </c>
      <c r="D98" s="51">
        <f t="shared" si="25"/>
        <v>2240</v>
      </c>
      <c r="E98" s="51">
        <f t="shared" si="26"/>
        <v>0</v>
      </c>
      <c r="F98" s="51">
        <f t="shared" si="27"/>
        <v>288</v>
      </c>
      <c r="G98" s="51">
        <f t="shared" si="28"/>
        <v>3735</v>
      </c>
      <c r="H98" s="51">
        <f t="shared" si="29"/>
        <v>0</v>
      </c>
      <c r="I98" s="51">
        <f t="shared" si="30"/>
        <v>0</v>
      </c>
      <c r="J98" s="51">
        <f t="shared" si="31"/>
        <v>768</v>
      </c>
      <c r="K98" s="53">
        <f t="shared" si="32"/>
        <v>1757.75</v>
      </c>
    </row>
  </sheetData>
  <mergeCells count="24">
    <mergeCell ref="C23:D23"/>
    <mergeCell ref="E23:F23"/>
    <mergeCell ref="G23:H23"/>
    <mergeCell ref="C24:D24"/>
    <mergeCell ref="E24:F24"/>
    <mergeCell ref="G24:H24"/>
    <mergeCell ref="C49:D49"/>
    <mergeCell ref="E49:F49"/>
    <mergeCell ref="G49:H49"/>
    <mergeCell ref="C50:D50"/>
    <mergeCell ref="E50:F50"/>
    <mergeCell ref="G50:H50"/>
    <mergeCell ref="C75:D75"/>
    <mergeCell ref="E75:F75"/>
    <mergeCell ref="G75:H75"/>
    <mergeCell ref="I75:J75"/>
    <mergeCell ref="C76:D76"/>
    <mergeCell ref="E76:F76"/>
    <mergeCell ref="G76:H76"/>
    <mergeCell ref="I76:J76"/>
    <mergeCell ref="I23:J23"/>
    <mergeCell ref="I24:J24"/>
    <mergeCell ref="I49:J49"/>
    <mergeCell ref="I50:J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3"/>
  <sheetViews>
    <sheetView workbookViewId="0">
      <selection activeCell="F18" sqref="F18:K22"/>
    </sheetView>
  </sheetViews>
  <sheetFormatPr defaultColWidth="7.28515625" defaultRowHeight="12" customHeight="1" x14ac:dyDescent="0.2"/>
  <cols>
    <col min="1" max="1" width="7.28515625" style="46"/>
    <col min="2" max="2" width="13.7109375" style="46" bestFit="1" customWidth="1"/>
    <col min="3" max="3" width="20.42578125" style="46" bestFit="1" customWidth="1"/>
    <col min="4" max="4" width="13.5703125" style="46" bestFit="1" customWidth="1"/>
    <col min="5" max="5" width="16.42578125" style="46" bestFit="1" customWidth="1"/>
    <col min="6" max="6" width="22.140625" style="46" bestFit="1" customWidth="1"/>
    <col min="7" max="7" width="21" style="46" bestFit="1" customWidth="1"/>
    <col min="8" max="8" width="25.28515625" style="46" bestFit="1" customWidth="1"/>
    <col min="9" max="9" width="12.7109375" style="46" bestFit="1" customWidth="1"/>
    <col min="10" max="10" width="12.28515625" style="46" bestFit="1" customWidth="1"/>
    <col min="11" max="11" width="10.5703125" style="46" bestFit="1" customWidth="1"/>
    <col min="12" max="13" width="7.28515625" style="46"/>
    <col min="14" max="14" width="9.28515625" style="46" customWidth="1"/>
    <col min="15" max="15" width="7.28515625" style="46"/>
    <col min="16" max="16" width="11.7109375" style="46" customWidth="1"/>
    <col min="17" max="17" width="7.28515625" style="46"/>
    <col min="18" max="18" width="9.28515625" style="46" customWidth="1"/>
    <col min="19" max="19" width="7.28515625" style="46"/>
    <col min="20" max="20" width="10.85546875" style="46" customWidth="1"/>
    <col min="21" max="21" width="16.28515625" style="46" customWidth="1"/>
    <col min="22" max="16384" width="7.28515625" style="46"/>
  </cols>
  <sheetData>
    <row r="3" spans="2:10" ht="18.75" x14ac:dyDescent="0.3">
      <c r="B3" s="56" t="s">
        <v>119</v>
      </c>
    </row>
    <row r="4" spans="2:10" ht="12" customHeight="1" x14ac:dyDescent="0.2">
      <c r="B4" s="49" t="s">
        <v>87</v>
      </c>
      <c r="C4" s="49" t="s">
        <v>88</v>
      </c>
      <c r="D4" s="49" t="s">
        <v>89</v>
      </c>
      <c r="E4" s="49" t="s">
        <v>90</v>
      </c>
      <c r="F4" s="49" t="s">
        <v>91</v>
      </c>
      <c r="G4" s="49" t="s">
        <v>95</v>
      </c>
      <c r="H4" s="49" t="s">
        <v>96</v>
      </c>
      <c r="I4" s="49" t="s">
        <v>97</v>
      </c>
      <c r="J4" s="49" t="s">
        <v>98</v>
      </c>
    </row>
    <row r="5" spans="2:10" ht="12" customHeight="1" x14ac:dyDescent="0.2">
      <c r="B5" s="50" t="s">
        <v>92</v>
      </c>
      <c r="C5" s="51">
        <v>89</v>
      </c>
      <c r="D5" s="51">
        <v>86</v>
      </c>
      <c r="E5" s="51">
        <v>102</v>
      </c>
      <c r="F5" s="51">
        <v>102</v>
      </c>
      <c r="G5" s="54">
        <f>AVERAGE(C5:F5)</f>
        <v>94.75</v>
      </c>
      <c r="H5" s="54">
        <f>_xlfn.STDEV.P(C5:F5)</f>
        <v>7.3271754448764224</v>
      </c>
      <c r="I5" s="51">
        <v>85</v>
      </c>
      <c r="J5" s="51">
        <v>-10</v>
      </c>
    </row>
    <row r="6" spans="2:10" ht="12" customHeight="1" x14ac:dyDescent="0.2">
      <c r="B6" s="50" t="s">
        <v>93</v>
      </c>
      <c r="C6" s="51">
        <v>51</v>
      </c>
      <c r="D6" s="51">
        <v>100</v>
      </c>
      <c r="E6" s="51">
        <v>152</v>
      </c>
      <c r="F6" s="51">
        <v>39</v>
      </c>
      <c r="G6" s="54">
        <f t="shared" ref="G6:G7" si="0">AVERAGE(C6:F6)</f>
        <v>85.5</v>
      </c>
      <c r="H6" s="54">
        <f t="shared" ref="H6:H7" si="1">_xlfn.STDEV.P(C6:F6)</f>
        <v>44.679413604030209</v>
      </c>
      <c r="I6" s="51">
        <v>132</v>
      </c>
      <c r="J6" s="51">
        <v>47</v>
      </c>
    </row>
    <row r="7" spans="2:10" ht="12" customHeight="1" x14ac:dyDescent="0.2">
      <c r="B7" s="50" t="s">
        <v>94</v>
      </c>
      <c r="C7" s="51">
        <v>30</v>
      </c>
      <c r="D7" s="51">
        <v>91</v>
      </c>
      <c r="E7" s="51">
        <v>183</v>
      </c>
      <c r="F7" s="51">
        <v>76</v>
      </c>
      <c r="G7" s="54">
        <f t="shared" si="0"/>
        <v>95</v>
      </c>
      <c r="H7" s="54">
        <f t="shared" si="1"/>
        <v>55.556277773083394</v>
      </c>
      <c r="I7" s="51">
        <v>29</v>
      </c>
      <c r="J7" s="51">
        <v>-66</v>
      </c>
    </row>
    <row r="8" spans="2:10" ht="12" customHeight="1" x14ac:dyDescent="0.2">
      <c r="B8" s="47"/>
      <c r="C8" s="48"/>
      <c r="D8" s="48"/>
      <c r="E8" s="48"/>
      <c r="F8" s="48"/>
      <c r="G8" s="48"/>
      <c r="H8" s="48"/>
      <c r="I8" s="48"/>
      <c r="J8" s="48"/>
    </row>
    <row r="9" spans="2:10" ht="12" customHeight="1" x14ac:dyDescent="0.2">
      <c r="B9" s="47"/>
      <c r="C9" s="48"/>
      <c r="D9" s="48"/>
      <c r="E9" s="48"/>
      <c r="F9" s="48"/>
      <c r="G9" s="48"/>
      <c r="H9" s="48"/>
      <c r="I9" s="48"/>
      <c r="J9" s="48"/>
    </row>
    <row r="10" spans="2:10" ht="18.75" x14ac:dyDescent="0.3">
      <c r="B10" s="56" t="s">
        <v>120</v>
      </c>
    </row>
    <row r="11" spans="2:10" ht="12" customHeight="1" x14ac:dyDescent="0.2">
      <c r="B11" s="49" t="s">
        <v>87</v>
      </c>
      <c r="C11" s="49" t="s">
        <v>99</v>
      </c>
      <c r="D11" s="49" t="s">
        <v>100</v>
      </c>
      <c r="E11" s="49" t="s">
        <v>101</v>
      </c>
      <c r="F11" s="49" t="s">
        <v>102</v>
      </c>
      <c r="G11" s="49" t="s">
        <v>103</v>
      </c>
    </row>
    <row r="12" spans="2:10" ht="12" customHeight="1" x14ac:dyDescent="0.2">
      <c r="B12" s="50" t="s">
        <v>92</v>
      </c>
      <c r="C12" s="51">
        <v>40</v>
      </c>
      <c r="D12" s="51">
        <v>60</v>
      </c>
      <c r="E12" s="51">
        <v>18</v>
      </c>
      <c r="F12" s="51">
        <f>D12-C12</f>
        <v>20</v>
      </c>
      <c r="G12" s="51">
        <f>C12-E12</f>
        <v>22</v>
      </c>
    </row>
    <row r="13" spans="2:10" ht="12" customHeight="1" x14ac:dyDescent="0.2">
      <c r="B13" s="50" t="s">
        <v>93</v>
      </c>
      <c r="C13" s="51">
        <v>77</v>
      </c>
      <c r="D13" s="51">
        <v>160</v>
      </c>
      <c r="E13" s="51">
        <v>48</v>
      </c>
      <c r="F13" s="51">
        <f t="shared" ref="F13:F14" si="2">D13-C13</f>
        <v>83</v>
      </c>
      <c r="G13" s="51">
        <f t="shared" ref="G13:G14" si="3">C13-E13</f>
        <v>29</v>
      </c>
    </row>
    <row r="14" spans="2:10" ht="12" customHeight="1" x14ac:dyDescent="0.2">
      <c r="B14" s="50" t="s">
        <v>94</v>
      </c>
      <c r="C14" s="51">
        <v>65</v>
      </c>
      <c r="D14" s="51">
        <v>110</v>
      </c>
      <c r="E14" s="51">
        <v>33</v>
      </c>
      <c r="F14" s="51">
        <f t="shared" si="2"/>
        <v>45</v>
      </c>
      <c r="G14" s="51">
        <f t="shared" si="3"/>
        <v>32</v>
      </c>
    </row>
    <row r="15" spans="2:10" ht="12" customHeight="1" x14ac:dyDescent="0.2">
      <c r="B15" s="47"/>
      <c r="C15" s="48"/>
      <c r="D15" s="48"/>
      <c r="E15" s="48"/>
      <c r="F15" s="48"/>
      <c r="G15" s="48"/>
    </row>
    <row r="16" spans="2:10" ht="12" customHeight="1" x14ac:dyDescent="0.2">
      <c r="B16" s="47"/>
      <c r="C16" s="48"/>
      <c r="D16" s="48"/>
      <c r="E16" s="48"/>
      <c r="F16" s="48"/>
      <c r="G16" s="48"/>
    </row>
    <row r="17" spans="2:11" ht="18.75" x14ac:dyDescent="0.3">
      <c r="B17" s="56" t="s">
        <v>124</v>
      </c>
    </row>
    <row r="18" spans="2:11" ht="12" customHeight="1" x14ac:dyDescent="0.2">
      <c r="B18" s="49" t="s">
        <v>87</v>
      </c>
      <c r="C18" s="49" t="s">
        <v>104</v>
      </c>
      <c r="D18" s="49" t="s">
        <v>97</v>
      </c>
      <c r="E18" s="49" t="s">
        <v>105</v>
      </c>
      <c r="F18" s="49" t="s">
        <v>106</v>
      </c>
      <c r="G18" s="49" t="s">
        <v>107</v>
      </c>
      <c r="H18" s="49" t="s">
        <v>111</v>
      </c>
      <c r="I18" s="49" t="s">
        <v>108</v>
      </c>
      <c r="J18" s="49" t="s">
        <v>109</v>
      </c>
      <c r="K18" s="49" t="s">
        <v>110</v>
      </c>
    </row>
    <row r="19" spans="2:11" ht="12" customHeight="1" x14ac:dyDescent="0.2">
      <c r="B19" s="50" t="s">
        <v>92</v>
      </c>
      <c r="C19" s="51">
        <f>B53</f>
        <v>94</v>
      </c>
      <c r="D19" s="51">
        <v>85</v>
      </c>
      <c r="E19" s="51">
        <v>85</v>
      </c>
      <c r="F19" s="51">
        <f>E19*D12-E19*C12</f>
        <v>1700</v>
      </c>
      <c r="G19" s="51">
        <f>C19-E19</f>
        <v>9</v>
      </c>
      <c r="H19" s="51">
        <f>G19*G12</f>
        <v>198</v>
      </c>
      <c r="I19" s="51">
        <f>F19-H19</f>
        <v>1502</v>
      </c>
      <c r="J19" s="51">
        <f>D19-E19</f>
        <v>0</v>
      </c>
      <c r="K19" s="51">
        <f>J19*F12</f>
        <v>0</v>
      </c>
    </row>
    <row r="20" spans="2:11" ht="12" customHeight="1" x14ac:dyDescent="0.2">
      <c r="B20" s="50" t="s">
        <v>93</v>
      </c>
      <c r="C20" s="51">
        <f>B115</f>
        <v>109</v>
      </c>
      <c r="D20" s="51">
        <v>132</v>
      </c>
      <c r="E20" s="51">
        <v>109</v>
      </c>
      <c r="F20" s="51">
        <f>E20*D13-E20*C13</f>
        <v>9047</v>
      </c>
      <c r="G20" s="51">
        <f t="shared" ref="G20:G21" si="4">C20-E20</f>
        <v>0</v>
      </c>
      <c r="H20" s="51">
        <f>G20*G13</f>
        <v>0</v>
      </c>
      <c r="I20" s="51">
        <f t="shared" ref="I20:I21" si="5">F20-H20</f>
        <v>9047</v>
      </c>
      <c r="J20" s="51">
        <f t="shared" ref="J20:J21" si="6">D20-E20</f>
        <v>23</v>
      </c>
      <c r="K20" s="51">
        <f>J20*F13</f>
        <v>1909</v>
      </c>
    </row>
    <row r="21" spans="2:11" ht="12" customHeight="1" x14ac:dyDescent="0.2">
      <c r="B21" s="50" t="s">
        <v>94</v>
      </c>
      <c r="C21" s="51">
        <f>B158</f>
        <v>96</v>
      </c>
      <c r="D21" s="51">
        <v>29</v>
      </c>
      <c r="E21" s="51">
        <v>29</v>
      </c>
      <c r="F21" s="51">
        <f>E21*D14-E21*C14</f>
        <v>1305</v>
      </c>
      <c r="G21" s="51">
        <f t="shared" si="4"/>
        <v>67</v>
      </c>
      <c r="H21" s="51">
        <f>G21*G14</f>
        <v>2144</v>
      </c>
      <c r="I21" s="51">
        <f t="shared" si="5"/>
        <v>-839</v>
      </c>
      <c r="J21" s="51">
        <f t="shared" si="6"/>
        <v>0</v>
      </c>
      <c r="K21" s="51">
        <f>J21*F14</f>
        <v>0</v>
      </c>
    </row>
    <row r="22" spans="2:11" ht="12" customHeight="1" x14ac:dyDescent="0.2">
      <c r="B22" s="50" t="s">
        <v>5</v>
      </c>
      <c r="C22" s="51">
        <f>SUM(C19:C21)</f>
        <v>299</v>
      </c>
      <c r="D22" s="51">
        <f t="shared" ref="D22:K22" si="7">SUM(D19:D21)</f>
        <v>246</v>
      </c>
      <c r="E22" s="51">
        <f t="shared" si="7"/>
        <v>223</v>
      </c>
      <c r="F22" s="51">
        <f t="shared" si="7"/>
        <v>12052</v>
      </c>
      <c r="G22" s="51">
        <f t="shared" si="7"/>
        <v>76</v>
      </c>
      <c r="H22" s="51">
        <f t="shared" si="7"/>
        <v>2342</v>
      </c>
      <c r="I22" s="51">
        <f t="shared" si="7"/>
        <v>9710</v>
      </c>
      <c r="J22" s="51">
        <f t="shared" si="7"/>
        <v>23</v>
      </c>
      <c r="K22" s="51">
        <f t="shared" si="7"/>
        <v>1909</v>
      </c>
    </row>
    <row r="23" spans="2:11" ht="12" customHeight="1" x14ac:dyDescent="0.2">
      <c r="B23" s="47"/>
      <c r="C23" s="48"/>
      <c r="D23" s="48"/>
      <c r="E23" s="48"/>
      <c r="F23" s="48"/>
      <c r="G23" s="48"/>
      <c r="H23" s="48"/>
      <c r="I23" s="48"/>
      <c r="J23" s="48"/>
      <c r="K23" s="48"/>
    </row>
    <row r="24" spans="2:11" ht="12" customHeight="1" x14ac:dyDescent="0.2">
      <c r="B24" s="47"/>
      <c r="C24" s="48"/>
      <c r="D24" s="48"/>
      <c r="E24" s="48"/>
      <c r="F24" s="48"/>
      <c r="G24" s="48"/>
      <c r="H24" s="48"/>
      <c r="I24" s="48"/>
      <c r="J24" s="48"/>
      <c r="K24" s="48"/>
    </row>
    <row r="25" spans="2:11" ht="12" customHeight="1" x14ac:dyDescent="0.2">
      <c r="B25" s="47"/>
      <c r="C25" s="48"/>
      <c r="D25" s="48"/>
      <c r="E25" s="48"/>
      <c r="F25" s="48"/>
      <c r="G25" s="48"/>
      <c r="H25" s="48"/>
      <c r="I25" s="48"/>
      <c r="J25" s="48"/>
      <c r="K25" s="48"/>
    </row>
    <row r="26" spans="2:11" ht="12" customHeight="1" x14ac:dyDescent="0.2">
      <c r="B26" s="49" t="s">
        <v>117</v>
      </c>
      <c r="C26" s="51">
        <f>(G5/H5)^2</f>
        <v>167.21885913853319</v>
      </c>
      <c r="D26" s="48"/>
      <c r="E26" s="48"/>
      <c r="F26" s="49" t="s">
        <v>125</v>
      </c>
      <c r="G26" s="48"/>
      <c r="H26" s="48"/>
      <c r="I26" s="48"/>
      <c r="J26" s="48"/>
      <c r="K26" s="48"/>
    </row>
    <row r="27" spans="2:11" ht="12" customHeight="1" x14ac:dyDescent="0.2">
      <c r="B27" s="49" t="s">
        <v>118</v>
      </c>
      <c r="C27" s="51">
        <f>H5^2/G5</f>
        <v>0.56662269129287601</v>
      </c>
      <c r="D27" s="48"/>
      <c r="E27" s="48"/>
      <c r="F27" s="55">
        <f>(C12-E12)/(D12-E12)</f>
        <v>0.52380952380952384</v>
      </c>
      <c r="H27" s="48"/>
      <c r="I27" s="48"/>
      <c r="J27" s="48"/>
      <c r="K27" s="48"/>
    </row>
    <row r="28" spans="2:11" ht="12" customHeight="1" x14ac:dyDescent="0.2">
      <c r="B28" s="49" t="s">
        <v>104</v>
      </c>
      <c r="C28" s="49" t="s">
        <v>116</v>
      </c>
      <c r="D28" s="49" t="s">
        <v>114</v>
      </c>
      <c r="E28" s="49" t="s">
        <v>126</v>
      </c>
      <c r="F28" s="49" t="s">
        <v>127</v>
      </c>
      <c r="G28" s="49" t="s">
        <v>128</v>
      </c>
    </row>
    <row r="29" spans="2:11" ht="12" customHeight="1" x14ac:dyDescent="0.2">
      <c r="B29" s="51">
        <v>70</v>
      </c>
      <c r="C29" s="55">
        <f>GAMMADIST(B29,$C$26,$C$27,TRUE)</f>
        <v>1.0756323039402528E-4</v>
      </c>
      <c r="D29" s="55">
        <f>GAMMADIST(B29,$C$26,$C$27,FALSE)</f>
        <v>7.0962324913960729E-5</v>
      </c>
      <c r="E29" s="55">
        <f>1-C29</f>
        <v>0.99989243676960593</v>
      </c>
      <c r="F29" s="55">
        <f>E29-$F$27</f>
        <v>0.47608291296008209</v>
      </c>
      <c r="G29" s="55">
        <f>$F$12*E29-$G$12*C29</f>
        <v>19.995482344323449</v>
      </c>
    </row>
    <row r="30" spans="2:11" ht="12" customHeight="1" x14ac:dyDescent="0.2">
      <c r="B30" s="51">
        <v>71</v>
      </c>
      <c r="C30" s="55">
        <f t="shared" ref="C30:C80" si="8">GAMMADIST(B30,$C$26,$C$27,TRUE)</f>
        <v>2.0468643959737224E-4</v>
      </c>
      <c r="D30" s="55">
        <f t="shared" ref="D30:D80" si="9">GAMMADIST(B30,$C$26,$C$27,FALSE)</f>
        <v>1.2838840793977154E-4</v>
      </c>
      <c r="E30" s="55">
        <f t="shared" ref="E30:E80" si="10">1-C30</f>
        <v>0.99979531356040263</v>
      </c>
      <c r="F30" s="55">
        <f t="shared" ref="F30:F80" si="11">E30-$F$27</f>
        <v>0.4759857897508788</v>
      </c>
      <c r="G30" s="55">
        <f t="shared" ref="G30:G80" si="12">$F$12*E30-$G$12*C30</f>
        <v>19.991403169536913</v>
      </c>
    </row>
    <row r="31" spans="2:11" ht="12" customHeight="1" x14ac:dyDescent="0.2">
      <c r="B31" s="51">
        <v>72</v>
      </c>
      <c r="C31" s="55">
        <f t="shared" si="8"/>
        <v>3.7724772798025511E-4</v>
      </c>
      <c r="D31" s="55">
        <f t="shared" si="9"/>
        <v>2.2475129841824918E-4</v>
      </c>
      <c r="E31" s="55">
        <f t="shared" si="10"/>
        <v>0.9996227522720198</v>
      </c>
      <c r="F31" s="55">
        <f t="shared" si="11"/>
        <v>0.47581322846249596</v>
      </c>
      <c r="G31" s="55">
        <f t="shared" si="12"/>
        <v>19.984155595424827</v>
      </c>
    </row>
    <row r="32" spans="2:11" ht="12" customHeight="1" x14ac:dyDescent="0.2">
      <c r="B32" s="51">
        <v>73</v>
      </c>
      <c r="C32" s="55">
        <f t="shared" si="8"/>
        <v>6.7407035051387371E-4</v>
      </c>
      <c r="D32" s="55">
        <f t="shared" si="9"/>
        <v>3.8102381455111143E-4</v>
      </c>
      <c r="E32" s="55">
        <f t="shared" si="10"/>
        <v>0.99932592964948608</v>
      </c>
      <c r="F32" s="55">
        <f t="shared" si="11"/>
        <v>0.47551640583996224</v>
      </c>
      <c r="G32" s="55">
        <f t="shared" si="12"/>
        <v>19.971689045278417</v>
      </c>
    </row>
    <row r="33" spans="2:7" ht="12" customHeight="1" x14ac:dyDescent="0.2">
      <c r="B33" s="51">
        <v>74</v>
      </c>
      <c r="C33" s="55">
        <f t="shared" si="8"/>
        <v>1.1687990921401435E-3</v>
      </c>
      <c r="D33" s="55">
        <f t="shared" si="9"/>
        <v>6.2611558873211938E-4</v>
      </c>
      <c r="E33" s="55">
        <f t="shared" si="10"/>
        <v>0.99883120090785982</v>
      </c>
      <c r="F33" s="55">
        <f t="shared" si="11"/>
        <v>0.47502167709833598</v>
      </c>
      <c r="G33" s="55">
        <f t="shared" si="12"/>
        <v>19.950910438130112</v>
      </c>
    </row>
    <row r="34" spans="2:7" ht="12" customHeight="1" x14ac:dyDescent="0.2">
      <c r="B34" s="51">
        <v>75</v>
      </c>
      <c r="C34" s="76">
        <f t="shared" si="8"/>
        <v>1.9684890324659994E-3</v>
      </c>
      <c r="D34" s="55">
        <f t="shared" si="9"/>
        <v>9.9809781834437131E-4</v>
      </c>
      <c r="E34" s="55">
        <f t="shared" si="10"/>
        <v>0.99803151096753395</v>
      </c>
      <c r="F34" s="55">
        <f t="shared" si="11"/>
        <v>0.47422198715801012</v>
      </c>
      <c r="G34" s="55">
        <f t="shared" si="12"/>
        <v>19.917323460636428</v>
      </c>
    </row>
    <row r="35" spans="2:7" ht="12" customHeight="1" x14ac:dyDescent="0.2">
      <c r="B35" s="51">
        <v>76</v>
      </c>
      <c r="C35" s="55">
        <f t="shared" si="8"/>
        <v>3.2231133243333771E-3</v>
      </c>
      <c r="D35" s="55">
        <f t="shared" si="9"/>
        <v>1.5447462321242131E-3</v>
      </c>
      <c r="E35" s="55">
        <f t="shared" si="10"/>
        <v>0.99677688667566666</v>
      </c>
      <c r="F35" s="55">
        <f t="shared" si="11"/>
        <v>0.47296736286614283</v>
      </c>
      <c r="G35" s="55">
        <f t="shared" si="12"/>
        <v>19.864629240377997</v>
      </c>
    </row>
    <row r="36" spans="2:7" ht="12" customHeight="1" x14ac:dyDescent="0.2">
      <c r="B36" s="51">
        <v>77</v>
      </c>
      <c r="C36" s="55">
        <f t="shared" si="8"/>
        <v>5.1350904679816241E-3</v>
      </c>
      <c r="D36" s="55">
        <f t="shared" si="9"/>
        <v>2.3229624517901869E-3</v>
      </c>
      <c r="E36" s="55">
        <f t="shared" si="10"/>
        <v>0.99486490953201834</v>
      </c>
      <c r="F36" s="55">
        <f t="shared" si="11"/>
        <v>0.4710553857224945</v>
      </c>
      <c r="G36" s="55">
        <f t="shared" si="12"/>
        <v>19.784326200344772</v>
      </c>
    </row>
    <row r="37" spans="2:7" ht="12" customHeight="1" x14ac:dyDescent="0.2">
      <c r="B37" s="51">
        <v>78</v>
      </c>
      <c r="C37" s="55">
        <f t="shared" si="8"/>
        <v>7.9674924647351146E-3</v>
      </c>
      <c r="D37" s="55">
        <f t="shared" si="9"/>
        <v>3.3966500968643783E-3</v>
      </c>
      <c r="E37" s="55">
        <f t="shared" si="10"/>
        <v>0.99203250753526484</v>
      </c>
      <c r="F37" s="55">
        <f t="shared" si="11"/>
        <v>0.468222983725741</v>
      </c>
      <c r="G37" s="55">
        <f t="shared" si="12"/>
        <v>19.665365316481125</v>
      </c>
    </row>
    <row r="38" spans="2:7" ht="12" customHeight="1" x14ac:dyDescent="0.2">
      <c r="B38" s="51">
        <v>79</v>
      </c>
      <c r="C38" s="55">
        <f t="shared" si="8"/>
        <v>1.2049220478851867E-2</v>
      </c>
      <c r="D38" s="55">
        <f t="shared" si="9"/>
        <v>4.8327379530789119E-3</v>
      </c>
      <c r="E38" s="55">
        <f t="shared" si="10"/>
        <v>0.98795077952114818</v>
      </c>
      <c r="F38" s="55">
        <f t="shared" si="11"/>
        <v>0.46414125571162435</v>
      </c>
      <c r="G38" s="55">
        <f t="shared" si="12"/>
        <v>19.493932739888219</v>
      </c>
    </row>
    <row r="39" spans="2:7" ht="12" customHeight="1" x14ac:dyDescent="0.2">
      <c r="B39" s="51">
        <v>80</v>
      </c>
      <c r="C39" s="55">
        <f t="shared" si="8"/>
        <v>1.777523115369763E-2</v>
      </c>
      <c r="D39" s="55">
        <f t="shared" si="9"/>
        <v>6.6952690049492296E-3</v>
      </c>
      <c r="E39" s="55">
        <f t="shared" si="10"/>
        <v>0.98222476884630239</v>
      </c>
      <c r="F39" s="55">
        <f t="shared" si="11"/>
        <v>0.45841524503677855</v>
      </c>
      <c r="G39" s="55">
        <f t="shared" si="12"/>
        <v>19.253440291544702</v>
      </c>
    </row>
    <row r="40" spans="2:7" ht="12" customHeight="1" x14ac:dyDescent="0.2">
      <c r="B40" s="51">
        <v>81</v>
      </c>
      <c r="C40" s="55">
        <f t="shared" si="8"/>
        <v>2.5599970181755874E-2</v>
      </c>
      <c r="D40" s="55">
        <f t="shared" si="9"/>
        <v>9.0377967249937498E-3</v>
      </c>
      <c r="E40" s="55">
        <f t="shared" si="10"/>
        <v>0.97440002981824414</v>
      </c>
      <c r="F40" s="55">
        <f t="shared" si="11"/>
        <v>0.4505905060087203</v>
      </c>
      <c r="G40" s="55">
        <f t="shared" si="12"/>
        <v>18.924801252366255</v>
      </c>
    </row>
    <row r="41" spans="2:7" ht="12" customHeight="1" x14ac:dyDescent="0.2">
      <c r="B41" s="51">
        <v>82</v>
      </c>
      <c r="C41" s="55">
        <f t="shared" si="8"/>
        <v>3.6022596929056266E-2</v>
      </c>
      <c r="D41" s="55">
        <f t="shared" si="9"/>
        <v>1.1894705334231608E-2</v>
      </c>
      <c r="E41" s="55">
        <f t="shared" si="10"/>
        <v>0.96397740307094371</v>
      </c>
      <c r="F41" s="55">
        <f t="shared" si="11"/>
        <v>0.44016787926141987</v>
      </c>
      <c r="G41" s="55">
        <f t="shared" si="12"/>
        <v>18.487050928979638</v>
      </c>
    </row>
    <row r="42" spans="2:7" ht="12" customHeight="1" x14ac:dyDescent="0.2">
      <c r="B42" s="51">
        <v>83</v>
      </c>
      <c r="C42" s="55">
        <f t="shared" si="8"/>
        <v>4.9563384980999096E-2</v>
      </c>
      <c r="D42" s="55">
        <f t="shared" si="9"/>
        <v>1.527243011395586E-2</v>
      </c>
      <c r="E42" s="55">
        <f t="shared" si="10"/>
        <v>0.9504366150190009</v>
      </c>
      <c r="F42" s="55">
        <f t="shared" si="11"/>
        <v>0.42662709120947706</v>
      </c>
      <c r="G42" s="55">
        <f t="shared" si="12"/>
        <v>17.918337830798038</v>
      </c>
    </row>
    <row r="43" spans="2:7" ht="12" customHeight="1" x14ac:dyDescent="0.2">
      <c r="B43" s="51">
        <v>84</v>
      </c>
      <c r="C43" s="55">
        <f t="shared" si="8"/>
        <v>6.6731801859096745E-2</v>
      </c>
      <c r="D43" s="55">
        <f t="shared" si="9"/>
        <v>1.9141815240690991E-2</v>
      </c>
      <c r="E43" s="55">
        <f t="shared" si="10"/>
        <v>0.93326819814090323</v>
      </c>
      <c r="F43" s="55">
        <f t="shared" si="11"/>
        <v>0.40945867433137939</v>
      </c>
      <c r="G43" s="55">
        <f t="shared" si="12"/>
        <v>17.197264321917935</v>
      </c>
    </row>
    <row r="44" spans="2:7" ht="12" customHeight="1" x14ac:dyDescent="0.2">
      <c r="B44" s="51">
        <v>85</v>
      </c>
      <c r="C44" s="55">
        <f t="shared" si="8"/>
        <v>8.7988069123420914E-2</v>
      </c>
      <c r="D44" s="55">
        <f t="shared" si="9"/>
        <v>2.3432933086903168E-2</v>
      </c>
      <c r="E44" s="55">
        <f t="shared" si="10"/>
        <v>0.91201193087657906</v>
      </c>
      <c r="F44" s="55">
        <f t="shared" si="11"/>
        <v>0.38820240706705522</v>
      </c>
      <c r="G44" s="55">
        <f t="shared" si="12"/>
        <v>16.30450109681632</v>
      </c>
    </row>
    <row r="45" spans="2:7" ht="12" customHeight="1" x14ac:dyDescent="0.2">
      <c r="B45" s="51">
        <v>86</v>
      </c>
      <c r="C45" s="55">
        <f t="shared" si="8"/>
        <v>0.11370127807824498</v>
      </c>
      <c r="D45" s="55">
        <f t="shared" si="9"/>
        <v>2.8033549102208337E-2</v>
      </c>
      <c r="E45" s="55">
        <f t="shared" si="10"/>
        <v>0.88629872192175507</v>
      </c>
      <c r="F45" s="55">
        <f t="shared" si="11"/>
        <v>0.36248919811223124</v>
      </c>
      <c r="G45" s="55">
        <f t="shared" si="12"/>
        <v>15.224546320713713</v>
      </c>
    </row>
    <row r="46" spans="2:7" ht="12" customHeight="1" x14ac:dyDescent="0.2">
      <c r="B46" s="51">
        <v>87</v>
      </c>
      <c r="C46" s="55">
        <f t="shared" si="8"/>
        <v>0.1441081515509533</v>
      </c>
      <c r="D46" s="55">
        <f t="shared" si="9"/>
        <v>3.2792041371897923E-2</v>
      </c>
      <c r="E46" s="55">
        <f t="shared" si="10"/>
        <v>0.85589184844904675</v>
      </c>
      <c r="F46" s="55">
        <f t="shared" si="11"/>
        <v>0.33208232463952292</v>
      </c>
      <c r="G46" s="55">
        <f t="shared" si="12"/>
        <v>13.947457634859962</v>
      </c>
    </row>
    <row r="47" spans="2:7" ht="12" customHeight="1" x14ac:dyDescent="0.2">
      <c r="B47" s="51">
        <v>88</v>
      </c>
      <c r="C47" s="55">
        <f t="shared" si="8"/>
        <v>0.17927708008478233</v>
      </c>
      <c r="D47" s="55">
        <f t="shared" si="9"/>
        <v>3.7525015312434219E-2</v>
      </c>
      <c r="E47" s="55">
        <f t="shared" si="10"/>
        <v>0.82072291991521773</v>
      </c>
      <c r="F47" s="55">
        <f t="shared" si="11"/>
        <v>0.29691339610569389</v>
      </c>
      <c r="G47" s="55">
        <f t="shared" si="12"/>
        <v>12.470362636439143</v>
      </c>
    </row>
    <row r="48" spans="2:7" ht="12" customHeight="1" x14ac:dyDescent="0.2">
      <c r="B48" s="51">
        <v>89</v>
      </c>
      <c r="C48" s="55">
        <f t="shared" si="8"/>
        <v>0.21908196832955118</v>
      </c>
      <c r="D48" s="55">
        <f t="shared" si="9"/>
        <v>4.2029179545898888E-2</v>
      </c>
      <c r="E48" s="55">
        <f t="shared" si="10"/>
        <v>0.78091803167044882</v>
      </c>
      <c r="F48" s="55">
        <f t="shared" si="11"/>
        <v>0.25710850786092498</v>
      </c>
      <c r="G48" s="55">
        <f t="shared" si="12"/>
        <v>10.79855733015885</v>
      </c>
    </row>
    <row r="49" spans="2:7" ht="12" customHeight="1" x14ac:dyDescent="0.2">
      <c r="B49" s="51">
        <v>90</v>
      </c>
      <c r="C49" s="55">
        <f t="shared" si="8"/>
        <v>0.26318965601174255</v>
      </c>
      <c r="D49" s="55">
        <f t="shared" si="9"/>
        <v>4.6096386633031353E-2</v>
      </c>
      <c r="E49" s="55">
        <f t="shared" si="10"/>
        <v>0.7368103439882574</v>
      </c>
      <c r="F49" s="55">
        <f t="shared" si="11"/>
        <v>0.21300082017873356</v>
      </c>
      <c r="G49" s="55">
        <f t="shared" si="12"/>
        <v>8.946034447506813</v>
      </c>
    </row>
    <row r="50" spans="2:7" ht="12" customHeight="1" x14ac:dyDescent="0.2">
      <c r="B50" s="51">
        <v>91</v>
      </c>
      <c r="C50" s="55">
        <f t="shared" si="8"/>
        <v>0.31106330192431098</v>
      </c>
      <c r="D50" s="55">
        <f t="shared" si="9"/>
        <v>4.9530215126983364E-2</v>
      </c>
      <c r="E50" s="55">
        <f t="shared" si="10"/>
        <v>0.68893669807568902</v>
      </c>
      <c r="F50" s="55">
        <f t="shared" si="11"/>
        <v>0.16512717426616519</v>
      </c>
      <c r="G50" s="55">
        <f t="shared" si="12"/>
        <v>6.9353413191789386</v>
      </c>
    </row>
    <row r="51" spans="2:7" ht="12" customHeight="1" x14ac:dyDescent="0.2">
      <c r="B51" s="51">
        <v>92</v>
      </c>
      <c r="C51" s="55">
        <f t="shared" si="8"/>
        <v>0.361982327556787</v>
      </c>
      <c r="D51" s="55">
        <f t="shared" si="9"/>
        <v>5.2162178619135559E-2</v>
      </c>
      <c r="E51" s="55">
        <f t="shared" si="10"/>
        <v>0.63801767244321295</v>
      </c>
      <c r="F51" s="55">
        <f t="shared" si="11"/>
        <v>0.11420814863368911</v>
      </c>
      <c r="G51" s="55">
        <f t="shared" si="12"/>
        <v>4.7967422426149442</v>
      </c>
    </row>
    <row r="52" spans="2:7" ht="12" customHeight="1" x14ac:dyDescent="0.2">
      <c r="B52" s="51">
        <v>93</v>
      </c>
      <c r="C52" s="55">
        <f t="shared" si="8"/>
        <v>0.41507757860810651</v>
      </c>
      <c r="D52" s="55">
        <f t="shared" si="9"/>
        <v>5.3865650099410939E-2</v>
      </c>
      <c r="E52" s="55">
        <f t="shared" si="10"/>
        <v>0.58492242139189354</v>
      </c>
      <c r="F52" s="55">
        <f t="shared" si="11"/>
        <v>6.1112897582369707E-2</v>
      </c>
      <c r="G52" s="55">
        <f t="shared" si="12"/>
        <v>2.566741698459527</v>
      </c>
    </row>
    <row r="53" spans="2:7" ht="12" customHeight="1" x14ac:dyDescent="0.2">
      <c r="B53" s="60">
        <v>94</v>
      </c>
      <c r="C53" s="61">
        <f t="shared" si="8"/>
        <v>0.46937857628079666</v>
      </c>
      <c r="D53" s="61">
        <f t="shared" si="9"/>
        <v>5.4565886600563489E-2</v>
      </c>
      <c r="E53" s="61">
        <f t="shared" si="10"/>
        <v>0.53062142371920329</v>
      </c>
      <c r="F53" s="61">
        <f t="shared" si="11"/>
        <v>6.811899909679453E-3</v>
      </c>
      <c r="G53" s="61">
        <f t="shared" si="12"/>
        <v>0.28609979620653903</v>
      </c>
    </row>
    <row r="54" spans="2:7" ht="12" customHeight="1" x14ac:dyDescent="0.2">
      <c r="B54" s="58">
        <v>95</v>
      </c>
      <c r="C54" s="59">
        <f t="shared" si="8"/>
        <v>0.52386836667738579</v>
      </c>
      <c r="D54" s="59">
        <f t="shared" si="9"/>
        <v>5.4245074715420082E-2</v>
      </c>
      <c r="E54" s="55">
        <f t="shared" si="10"/>
        <v>0.47613163332261421</v>
      </c>
      <c r="F54" s="55">
        <f t="shared" si="11"/>
        <v>-4.7677890486909624E-2</v>
      </c>
      <c r="G54" s="55">
        <f t="shared" si="12"/>
        <v>-2.0024714004502027</v>
      </c>
    </row>
    <row r="55" spans="2:7" ht="12" customHeight="1" x14ac:dyDescent="0.2">
      <c r="B55" s="51">
        <v>96</v>
      </c>
      <c r="C55" s="55">
        <f t="shared" si="8"/>
        <v>0.57754072881435081</v>
      </c>
      <c r="D55" s="55">
        <f t="shared" si="9"/>
        <v>5.2941994815263509E-2</v>
      </c>
      <c r="E55" s="55">
        <f t="shared" si="10"/>
        <v>0.42245927118564919</v>
      </c>
      <c r="F55" s="55">
        <f t="shared" si="11"/>
        <v>-0.10135025262387465</v>
      </c>
      <c r="G55" s="55">
        <f t="shared" si="12"/>
        <v>-4.2567106102027346</v>
      </c>
    </row>
    <row r="56" spans="2:7" ht="12" customHeight="1" x14ac:dyDescent="0.2">
      <c r="B56" s="51">
        <v>97</v>
      </c>
      <c r="C56" s="55">
        <f t="shared" si="8"/>
        <v>0.62945445308600489</v>
      </c>
      <c r="D56" s="55">
        <f t="shared" si="9"/>
        <v>5.0746602750387032E-2</v>
      </c>
      <c r="E56" s="55">
        <f t="shared" si="10"/>
        <v>0.37054554691399511</v>
      </c>
      <c r="F56" s="55">
        <f t="shared" si="11"/>
        <v>-0.15326397689552873</v>
      </c>
      <c r="G56" s="55">
        <f t="shared" si="12"/>
        <v>-6.4370870296122051</v>
      </c>
    </row>
    <row r="57" spans="2:7" ht="12" customHeight="1" x14ac:dyDescent="0.2">
      <c r="B57" s="51">
        <v>98</v>
      </c>
      <c r="C57" s="55">
        <f t="shared" si="8"/>
        <v>0.67878001791500875</v>
      </c>
      <c r="D57" s="55">
        <f t="shared" si="9"/>
        <v>4.7790438630305181E-2</v>
      </c>
      <c r="E57" s="55">
        <f t="shared" si="10"/>
        <v>0.32121998208499125</v>
      </c>
      <c r="F57" s="55">
        <f t="shared" si="11"/>
        <v>-0.20258954172453258</v>
      </c>
      <c r="G57" s="55">
        <f t="shared" si="12"/>
        <v>-8.5087607524303674</v>
      </c>
    </row>
    <row r="58" spans="2:7" ht="12" customHeight="1" x14ac:dyDescent="0.2">
      <c r="B58" s="51">
        <v>99</v>
      </c>
      <c r="C58" s="55">
        <f t="shared" si="8"/>
        <v>0.72483513570929725</v>
      </c>
      <c r="D58" s="55">
        <f t="shared" si="9"/>
        <v>4.4234204736446979E-2</v>
      </c>
      <c r="E58" s="55">
        <f t="shared" si="10"/>
        <v>0.27516486429070275</v>
      </c>
      <c r="F58" s="55">
        <f t="shared" si="11"/>
        <v>-0.24864465951882109</v>
      </c>
      <c r="G58" s="55">
        <f t="shared" si="12"/>
        <v>-10.443075699790485</v>
      </c>
    </row>
    <row r="59" spans="2:7" ht="12" customHeight="1" x14ac:dyDescent="0.2">
      <c r="B59" s="51">
        <v>100</v>
      </c>
      <c r="C59" s="55">
        <f t="shared" si="8"/>
        <v>0.76710710381913105</v>
      </c>
      <c r="D59" s="55">
        <f t="shared" si="9"/>
        <v>4.0254060132630755E-2</v>
      </c>
      <c r="E59" s="55">
        <f t="shared" si="10"/>
        <v>0.23289289618086895</v>
      </c>
      <c r="F59" s="55">
        <f t="shared" si="11"/>
        <v>-0.29091662762865489</v>
      </c>
      <c r="G59" s="55">
        <f t="shared" si="12"/>
        <v>-12.218498360403505</v>
      </c>
    </row>
    <row r="60" spans="2:7" ht="12" customHeight="1" x14ac:dyDescent="0.2">
      <c r="B60" s="51">
        <v>101</v>
      </c>
      <c r="C60" s="55">
        <f t="shared" si="8"/>
        <v>0.8052614491085075</v>
      </c>
      <c r="D60" s="55">
        <f t="shared" si="9"/>
        <v>3.6028153467662402E-2</v>
      </c>
      <c r="E60" s="55">
        <f t="shared" si="10"/>
        <v>0.1947385508914925</v>
      </c>
      <c r="F60" s="55">
        <f t="shared" si="11"/>
        <v>-0.32907097291803133</v>
      </c>
      <c r="G60" s="55">
        <f t="shared" si="12"/>
        <v>-13.820980862557317</v>
      </c>
    </row>
    <row r="61" spans="2:7" ht="12" customHeight="1" x14ac:dyDescent="0.2">
      <c r="B61" s="51">
        <v>102</v>
      </c>
      <c r="C61" s="55">
        <f t="shared" si="8"/>
        <v>0.83913777874847917</v>
      </c>
      <c r="D61" s="55">
        <f t="shared" si="9"/>
        <v>3.17246920827466E-2</v>
      </c>
      <c r="E61" s="55">
        <f t="shared" si="10"/>
        <v>0.16086222125152083</v>
      </c>
      <c r="F61" s="55">
        <f t="shared" si="11"/>
        <v>-0.362947302558003</v>
      </c>
      <c r="G61" s="55">
        <f t="shared" si="12"/>
        <v>-15.243786707436124</v>
      </c>
    </row>
    <row r="62" spans="2:7" ht="12" customHeight="1" x14ac:dyDescent="0.2">
      <c r="B62" s="51">
        <v>103</v>
      </c>
      <c r="C62" s="55">
        <f t="shared" si="8"/>
        <v>0.86873487660359561</v>
      </c>
      <c r="D62" s="55">
        <f t="shared" si="9"/>
        <v>2.7492486143482243E-2</v>
      </c>
      <c r="E62" s="55">
        <f t="shared" si="10"/>
        <v>0.13126512339640439</v>
      </c>
      <c r="F62" s="55">
        <f t="shared" si="11"/>
        <v>-0.39254440041311944</v>
      </c>
      <c r="G62" s="55">
        <f t="shared" si="12"/>
        <v>-16.486864817351016</v>
      </c>
    </row>
    <row r="63" spans="2:7" ht="12" customHeight="1" x14ac:dyDescent="0.2">
      <c r="B63" s="51">
        <v>104</v>
      </c>
      <c r="C63" s="55">
        <f t="shared" si="8"/>
        <v>0.89418781435187733</v>
      </c>
      <c r="D63" s="55">
        <f t="shared" si="9"/>
        <v>2.3454484294636369E-2</v>
      </c>
      <c r="E63" s="55">
        <f t="shared" si="10"/>
        <v>0.10581218564812267</v>
      </c>
      <c r="F63" s="55">
        <f t="shared" si="11"/>
        <v>-0.41799733816140117</v>
      </c>
      <c r="G63" s="55">
        <f t="shared" si="12"/>
        <v>-17.555888202778846</v>
      </c>
    </row>
    <row r="64" spans="2:7" ht="12" customHeight="1" x14ac:dyDescent="0.2">
      <c r="B64" s="51">
        <v>105</v>
      </c>
      <c r="C64" s="55">
        <f t="shared" si="8"/>
        <v>0.91574015237611539</v>
      </c>
      <c r="D64" s="55">
        <f t="shared" si="9"/>
        <v>1.9704402629403671E-2</v>
      </c>
      <c r="E64" s="55">
        <f t="shared" si="10"/>
        <v>8.4259847623884609E-2</v>
      </c>
      <c r="F64" s="55">
        <f t="shared" si="11"/>
        <v>-0.43954967618563923</v>
      </c>
      <c r="G64" s="55">
        <f t="shared" si="12"/>
        <v>-18.461086399796844</v>
      </c>
    </row>
    <row r="65" spans="2:7" ht="12" customHeight="1" x14ac:dyDescent="0.2">
      <c r="B65" s="51">
        <v>106</v>
      </c>
      <c r="C65" s="55">
        <f t="shared" si="8"/>
        <v>0.93371422458921383</v>
      </c>
      <c r="D65" s="55">
        <f t="shared" si="9"/>
        <v>1.6306197661532813E-2</v>
      </c>
      <c r="E65" s="55">
        <f t="shared" si="10"/>
        <v>6.6285775410786174E-2</v>
      </c>
      <c r="F65" s="55">
        <f t="shared" si="11"/>
        <v>-0.45752374839873766</v>
      </c>
      <c r="G65" s="55">
        <f t="shared" si="12"/>
        <v>-19.215997432746981</v>
      </c>
    </row>
    <row r="66" spans="2:7" ht="12" customHeight="1" x14ac:dyDescent="0.2">
      <c r="B66" s="51">
        <v>107</v>
      </c>
      <c r="C66" s="55">
        <f t="shared" si="8"/>
        <v>0.94848211683203387</v>
      </c>
      <c r="D66" s="55">
        <f t="shared" si="9"/>
        <v>1.3295881800568439E-2</v>
      </c>
      <c r="E66" s="55">
        <f t="shared" si="10"/>
        <v>5.1517883167966128E-2</v>
      </c>
      <c r="F66" s="55">
        <f t="shared" si="11"/>
        <v>-0.47229164064155771</v>
      </c>
      <c r="G66" s="55">
        <f t="shared" si="12"/>
        <v>-19.836248906945425</v>
      </c>
    </row>
    <row r="67" spans="2:7" ht="12" customHeight="1" x14ac:dyDescent="0.2">
      <c r="B67" s="51">
        <v>108</v>
      </c>
      <c r="C67" s="55">
        <f t="shared" si="8"/>
        <v>0.96043936757474979</v>
      </c>
      <c r="D67" s="55">
        <f t="shared" si="9"/>
        <v>1.0685039689823721E-2</v>
      </c>
      <c r="E67" s="55">
        <f t="shared" si="10"/>
        <v>3.9560632425250208E-2</v>
      </c>
      <c r="F67" s="55">
        <f t="shared" si="11"/>
        <v>-0.48424889138427363</v>
      </c>
      <c r="G67" s="55">
        <f t="shared" si="12"/>
        <v>-20.338453438139489</v>
      </c>
    </row>
    <row r="68" spans="2:7" ht="12" customHeight="1" x14ac:dyDescent="0.2">
      <c r="B68" s="51">
        <v>109</v>
      </c>
      <c r="C68" s="55">
        <f t="shared" si="8"/>
        <v>0.96998275270998358</v>
      </c>
      <c r="D68" s="55">
        <f t="shared" si="9"/>
        <v>8.4653694529756279E-3</v>
      </c>
      <c r="E68" s="55">
        <f t="shared" si="10"/>
        <v>3.0017247290016424E-2</v>
      </c>
      <c r="F68" s="55">
        <f t="shared" si="11"/>
        <v>-0.49379227651950741</v>
      </c>
      <c r="G68" s="55">
        <f t="shared" si="12"/>
        <v>-20.739275613819309</v>
      </c>
    </row>
    <row r="69" spans="2:7" ht="12" customHeight="1" x14ac:dyDescent="0.2">
      <c r="B69" s="51">
        <v>110</v>
      </c>
      <c r="C69" s="55">
        <f t="shared" si="8"/>
        <v>0.97749285993296353</v>
      </c>
      <c r="D69" s="55">
        <f t="shared" si="9"/>
        <v>6.6136243574205708E-3</v>
      </c>
      <c r="E69" s="55">
        <f t="shared" si="10"/>
        <v>2.2507140067036469E-2</v>
      </c>
      <c r="F69" s="55">
        <f t="shared" si="11"/>
        <v>-0.50130238374248737</v>
      </c>
      <c r="G69" s="55">
        <f t="shared" si="12"/>
        <v>-21.054700117184471</v>
      </c>
    </row>
    <row r="70" spans="2:7" ht="12" customHeight="1" x14ac:dyDescent="0.2">
      <c r="B70" s="51">
        <v>111</v>
      </c>
      <c r="C70" s="55">
        <f t="shared" si="8"/>
        <v>0.98332158499857325</v>
      </c>
      <c r="D70" s="55">
        <f t="shared" si="9"/>
        <v>5.0964402859452751E-3</v>
      </c>
      <c r="E70" s="55">
        <f t="shared" si="10"/>
        <v>1.667841500142675E-2</v>
      </c>
      <c r="F70" s="55">
        <f t="shared" si="11"/>
        <v>-0.50713110880809709</v>
      </c>
      <c r="G70" s="55">
        <f t="shared" si="12"/>
        <v>-21.299506569940075</v>
      </c>
    </row>
    <row r="71" spans="2:7" ht="12" customHeight="1" x14ac:dyDescent="0.2">
      <c r="B71" s="51">
        <v>112</v>
      </c>
      <c r="C71" s="55">
        <f t="shared" si="8"/>
        <v>0.98778423604045518</v>
      </c>
      <c r="D71" s="55">
        <f t="shared" si="9"/>
        <v>3.8746741342840603E-3</v>
      </c>
      <c r="E71" s="55">
        <f t="shared" si="10"/>
        <v>1.2215763959544823E-2</v>
      </c>
      <c r="F71" s="55">
        <f t="shared" si="11"/>
        <v>-0.51159375984997901</v>
      </c>
      <c r="G71" s="55">
        <f t="shared" si="12"/>
        <v>-21.486937913699119</v>
      </c>
    </row>
    <row r="72" spans="2:7" ht="12" customHeight="1" x14ac:dyDescent="0.2">
      <c r="B72" s="51">
        <v>113</v>
      </c>
      <c r="C72" s="55">
        <f t="shared" si="8"/>
        <v>0.99115562997220741</v>
      </c>
      <c r="D72" s="55">
        <f t="shared" si="9"/>
        <v>2.9070226788715128E-3</v>
      </c>
      <c r="E72" s="55">
        <f t="shared" si="10"/>
        <v>8.8443700277925918E-3</v>
      </c>
      <c r="F72" s="55">
        <f t="shared" si="11"/>
        <v>-0.51496515378173124</v>
      </c>
      <c r="G72" s="55">
        <f t="shared" si="12"/>
        <v>-21.628536458832709</v>
      </c>
    </row>
    <row r="73" spans="2:7" ht="12" customHeight="1" x14ac:dyDescent="0.2">
      <c r="B73" s="51">
        <v>114</v>
      </c>
      <c r="C73" s="55">
        <f t="shared" si="8"/>
        <v>0.99366940143068816</v>
      </c>
      <c r="D73" s="55">
        <f t="shared" si="9"/>
        <v>2.1528216920079619E-3</v>
      </c>
      <c r="E73" s="55">
        <f t="shared" si="10"/>
        <v>6.3305985693118405E-3</v>
      </c>
      <c r="F73" s="55">
        <f t="shared" si="11"/>
        <v>-0.517478925240212</v>
      </c>
      <c r="G73" s="55">
        <f t="shared" si="12"/>
        <v>-21.734114860088905</v>
      </c>
    </row>
    <row r="74" spans="2:7" ht="12" customHeight="1" x14ac:dyDescent="0.2">
      <c r="B74" s="51">
        <v>115</v>
      </c>
      <c r="C74" s="55">
        <f t="shared" si="8"/>
        <v>0.99551969914612881</v>
      </c>
      <c r="D74" s="55">
        <f t="shared" si="9"/>
        <v>1.5740294758552545E-3</v>
      </c>
      <c r="E74" s="55">
        <f t="shared" si="10"/>
        <v>4.4803008538711886E-3</v>
      </c>
      <c r="F74" s="55">
        <f t="shared" si="11"/>
        <v>-0.51932922295565265</v>
      </c>
      <c r="G74" s="55">
        <f t="shared" si="12"/>
        <v>-21.811827364137407</v>
      </c>
    </row>
    <row r="75" spans="2:7" ht="12" customHeight="1" x14ac:dyDescent="0.2">
      <c r="B75" s="51">
        <v>116</v>
      </c>
      <c r="C75" s="55">
        <f t="shared" si="8"/>
        <v>0.99686448825575602</v>
      </c>
      <c r="D75" s="55">
        <f t="shared" si="9"/>
        <v>1.1364727052643948E-3</v>
      </c>
      <c r="E75" s="55">
        <f t="shared" si="10"/>
        <v>3.1355117442439795E-3</v>
      </c>
      <c r="F75" s="55">
        <f t="shared" si="11"/>
        <v>-0.52067401206527986</v>
      </c>
      <c r="G75" s="55">
        <f t="shared" si="12"/>
        <v>-21.868308506741755</v>
      </c>
    </row>
    <row r="76" spans="2:7" ht="12" customHeight="1" x14ac:dyDescent="0.2">
      <c r="B76" s="51">
        <v>117</v>
      </c>
      <c r="C76" s="55">
        <f t="shared" si="8"/>
        <v>0.9978297791602011</v>
      </c>
      <c r="D76" s="55">
        <f t="shared" si="9"/>
        <v>8.1047611358092794E-4</v>
      </c>
      <c r="E76" s="55">
        <f t="shared" si="10"/>
        <v>2.1702208397988976E-3</v>
      </c>
      <c r="F76" s="55">
        <f t="shared" si="11"/>
        <v>-0.52163930296972494</v>
      </c>
      <c r="G76" s="55">
        <f t="shared" si="12"/>
        <v>-21.908850724728445</v>
      </c>
    </row>
    <row r="77" spans="2:7" ht="12" customHeight="1" x14ac:dyDescent="0.2">
      <c r="B77" s="51">
        <v>118</v>
      </c>
      <c r="C77" s="55">
        <f t="shared" si="8"/>
        <v>0.9985142358826512</v>
      </c>
      <c r="D77" s="55">
        <f t="shared" si="9"/>
        <v>5.7101538662507963E-4</v>
      </c>
      <c r="E77" s="55">
        <f t="shared" si="10"/>
        <v>1.4857641173487979E-3</v>
      </c>
      <c r="F77" s="55">
        <f t="shared" si="11"/>
        <v>-0.52232375969217504</v>
      </c>
      <c r="G77" s="55">
        <f t="shared" si="12"/>
        <v>-21.93759790707135</v>
      </c>
    </row>
    <row r="78" spans="2:7" ht="12" customHeight="1" x14ac:dyDescent="0.2">
      <c r="B78" s="51">
        <v>119</v>
      </c>
      <c r="C78" s="55">
        <f t="shared" si="8"/>
        <v>0.99899375670501844</v>
      </c>
      <c r="D78" s="55">
        <f t="shared" si="9"/>
        <v>3.9753080753356909E-4</v>
      </c>
      <c r="E78" s="55">
        <f t="shared" si="10"/>
        <v>1.006243294981557E-3</v>
      </c>
      <c r="F78" s="55">
        <f t="shared" si="11"/>
        <v>-0.52280328051454228</v>
      </c>
      <c r="G78" s="55">
        <f t="shared" si="12"/>
        <v>-21.957737781610774</v>
      </c>
    </row>
    <row r="79" spans="2:7" ht="12" customHeight="1" x14ac:dyDescent="0.2">
      <c r="B79" s="51">
        <v>120</v>
      </c>
      <c r="C79" s="55">
        <f t="shared" si="8"/>
        <v>0.99932575077993313</v>
      </c>
      <c r="D79" s="55">
        <f t="shared" si="9"/>
        <v>2.7352431117325413E-4</v>
      </c>
      <c r="E79" s="55">
        <f t="shared" si="10"/>
        <v>6.7424922006686927E-4</v>
      </c>
      <c r="F79" s="55">
        <f t="shared" si="11"/>
        <v>-0.52313527458945697</v>
      </c>
      <c r="G79" s="55">
        <f t="shared" si="12"/>
        <v>-21.971681532757191</v>
      </c>
    </row>
    <row r="80" spans="2:7" ht="12" customHeight="1" x14ac:dyDescent="0.2">
      <c r="B80" s="51">
        <v>121</v>
      </c>
      <c r="C80" s="55">
        <f t="shared" si="8"/>
        <v>0.99955294646667681</v>
      </c>
      <c r="D80" s="55">
        <f t="shared" si="9"/>
        <v>1.8604065081256934E-4</v>
      </c>
      <c r="E80" s="55">
        <f t="shared" si="10"/>
        <v>4.4705353332319397E-4</v>
      </c>
      <c r="F80" s="55">
        <f t="shared" si="11"/>
        <v>-0.52336247027620064</v>
      </c>
      <c r="G80" s="55">
        <f t="shared" si="12"/>
        <v>-21.981223751600428</v>
      </c>
    </row>
    <row r="81" spans="2:7" ht="12" customHeight="1" x14ac:dyDescent="0.2">
      <c r="D81" s="48"/>
    </row>
    <row r="82" spans="2:7" ht="12" customHeight="1" x14ac:dyDescent="0.2">
      <c r="D82" s="48"/>
    </row>
    <row r="83" spans="2:7" ht="12" customHeight="1" x14ac:dyDescent="0.2">
      <c r="B83" s="49" t="s">
        <v>117</v>
      </c>
      <c r="C83" s="51">
        <f>(G6/H6)^2</f>
        <v>3.6619912335629308</v>
      </c>
      <c r="D83" s="48"/>
      <c r="E83" s="48"/>
      <c r="F83" s="49" t="s">
        <v>125</v>
      </c>
      <c r="G83" s="48"/>
    </row>
    <row r="84" spans="2:7" ht="12" customHeight="1" x14ac:dyDescent="0.2">
      <c r="B84" s="49" t="s">
        <v>118</v>
      </c>
      <c r="C84" s="51">
        <f>H6^2/G6</f>
        <v>23.347953216374265</v>
      </c>
      <c r="D84" s="48"/>
      <c r="E84" s="48"/>
      <c r="F84" s="55">
        <f>(C13-E13)/(D13-E13)</f>
        <v>0.25892857142857145</v>
      </c>
    </row>
    <row r="85" spans="2:7" ht="12" customHeight="1" x14ac:dyDescent="0.2">
      <c r="B85" s="49" t="s">
        <v>104</v>
      </c>
      <c r="C85" s="49" t="s">
        <v>116</v>
      </c>
      <c r="D85" s="49" t="s">
        <v>114</v>
      </c>
      <c r="E85" s="49" t="s">
        <v>126</v>
      </c>
      <c r="F85" s="49" t="s">
        <v>127</v>
      </c>
      <c r="G85" s="49" t="s">
        <v>128</v>
      </c>
    </row>
    <row r="86" spans="2:7" ht="12" customHeight="1" x14ac:dyDescent="0.2">
      <c r="B86" s="51">
        <v>80</v>
      </c>
      <c r="C86" s="55">
        <f>GAMMADIST(B86,$C$83,$C$84,TRUE)</f>
        <v>0.5200412131875779</v>
      </c>
      <c r="D86" s="55">
        <f>GAMMADIST(B86,$C$83,$C$84,FALSE)</f>
        <v>9.2550986615542227E-3</v>
      </c>
      <c r="E86" s="55">
        <f>1-C86</f>
        <v>0.4799587868124221</v>
      </c>
      <c r="F86" s="55">
        <f>E86-$F$84</f>
        <v>0.22103021538385065</v>
      </c>
      <c r="G86" s="55">
        <f>$F$13*E86-$G$13*C86</f>
        <v>24.755384122991281</v>
      </c>
    </row>
    <row r="87" spans="2:7" ht="12" customHeight="1" x14ac:dyDescent="0.2">
      <c r="B87" s="51">
        <v>81</v>
      </c>
      <c r="C87" s="55">
        <f t="shared" ref="C87:C137" si="13">GAMMADIST(B87,$C$83,$C$84,TRUE)</f>
        <v>0.52925160117461645</v>
      </c>
      <c r="D87" s="55">
        <f t="shared" ref="D87:D137" si="14">GAMMADIST(B87,$C$83,$C$84,FALSE)</f>
        <v>9.1651929943696898E-3</v>
      </c>
      <c r="E87" s="55">
        <f t="shared" ref="E87:E137" si="15">1-C87</f>
        <v>0.47074839882538355</v>
      </c>
      <c r="F87" s="55">
        <f t="shared" ref="F87:F137" si="16">E87-$F$84</f>
        <v>0.2118198273968121</v>
      </c>
      <c r="G87" s="55">
        <f t="shared" ref="G87:G137" si="17">$F$13*E87-$G$13*C87</f>
        <v>23.723820668442961</v>
      </c>
    </row>
    <row r="88" spans="2:7" ht="12" customHeight="1" x14ac:dyDescent="0.2">
      <c r="B88" s="51">
        <v>82</v>
      </c>
      <c r="C88" s="55">
        <f t="shared" si="13"/>
        <v>0.53837066301470382</v>
      </c>
      <c r="D88" s="55">
        <f t="shared" si="14"/>
        <v>9.0724786870342213E-3</v>
      </c>
      <c r="E88" s="55">
        <f t="shared" si="15"/>
        <v>0.46162933698529618</v>
      </c>
      <c r="F88" s="55">
        <f t="shared" si="16"/>
        <v>0.20270076555672473</v>
      </c>
      <c r="G88" s="55">
        <f t="shared" si="17"/>
        <v>22.702485742353169</v>
      </c>
    </row>
    <row r="89" spans="2:7" ht="12" customHeight="1" x14ac:dyDescent="0.2">
      <c r="B89" s="51">
        <v>83</v>
      </c>
      <c r="C89" s="55">
        <f t="shared" si="13"/>
        <v>0.54739568624290891</v>
      </c>
      <c r="D89" s="55">
        <f t="shared" si="14"/>
        <v>8.9771473029621948E-3</v>
      </c>
      <c r="E89" s="55">
        <f t="shared" si="15"/>
        <v>0.45260431375709109</v>
      </c>
      <c r="F89" s="55">
        <f t="shared" si="16"/>
        <v>0.19367574232851964</v>
      </c>
      <c r="G89" s="55">
        <f t="shared" si="17"/>
        <v>21.691683140794204</v>
      </c>
    </row>
    <row r="90" spans="2:7" ht="12" customHeight="1" x14ac:dyDescent="0.2">
      <c r="B90" s="51">
        <v>84</v>
      </c>
      <c r="C90" s="55">
        <f t="shared" si="13"/>
        <v>0.55632414757719184</v>
      </c>
      <c r="D90" s="55">
        <f t="shared" si="14"/>
        <v>8.8793856257589621E-3</v>
      </c>
      <c r="E90" s="55">
        <f t="shared" si="15"/>
        <v>0.44367585242280816</v>
      </c>
      <c r="F90" s="55">
        <f t="shared" si="16"/>
        <v>0.18474728099423671</v>
      </c>
      <c r="G90" s="55">
        <f t="shared" si="17"/>
        <v>20.691695471354517</v>
      </c>
    </row>
    <row r="91" spans="2:7" ht="12" customHeight="1" x14ac:dyDescent="0.2">
      <c r="B91" s="51">
        <v>85</v>
      </c>
      <c r="C91" s="55">
        <f t="shared" si="13"/>
        <v>0.56515370808565679</v>
      </c>
      <c r="D91" s="55">
        <f t="shared" si="14"/>
        <v>8.7793755566488319E-3</v>
      </c>
      <c r="E91" s="55">
        <f t="shared" si="15"/>
        <v>0.43484629191434321</v>
      </c>
      <c r="F91" s="55">
        <f t="shared" si="16"/>
        <v>0.17591772048577176</v>
      </c>
      <c r="G91" s="55">
        <f t="shared" si="17"/>
        <v>19.702784694406436</v>
      </c>
    </row>
    <row r="92" spans="2:7" ht="12" customHeight="1" x14ac:dyDescent="0.2">
      <c r="B92" s="51">
        <v>86</v>
      </c>
      <c r="C92" s="55">
        <f t="shared" si="13"/>
        <v>0.57388220826093272</v>
      </c>
      <c r="D92" s="55">
        <f t="shared" si="14"/>
        <v>8.6772940310926219E-3</v>
      </c>
      <c r="E92" s="55">
        <f t="shared" si="15"/>
        <v>0.42611779173906728</v>
      </c>
      <c r="F92" s="55">
        <f t="shared" si="16"/>
        <v>0.16718922031049582</v>
      </c>
      <c r="G92" s="55">
        <f t="shared" si="17"/>
        <v>18.725192674775535</v>
      </c>
    </row>
    <row r="93" spans="2:7" ht="12" customHeight="1" x14ac:dyDescent="0.2">
      <c r="B93" s="51">
        <v>87</v>
      </c>
      <c r="C93" s="55">
        <f t="shared" si="13"/>
        <v>0.58250766302023449</v>
      </c>
      <c r="D93" s="55">
        <f t="shared" si="14"/>
        <v>8.573312953316049E-3</v>
      </c>
      <c r="E93" s="55">
        <f t="shared" si="15"/>
        <v>0.41749233697976551</v>
      </c>
      <c r="F93" s="55">
        <f t="shared" si="16"/>
        <v>0.15856376555119406</v>
      </c>
      <c r="G93" s="55">
        <f t="shared" si="17"/>
        <v>17.759141741733735</v>
      </c>
    </row>
    <row r="94" spans="2:7" ht="12" customHeight="1" x14ac:dyDescent="0.2">
      <c r="B94" s="51">
        <v>88</v>
      </c>
      <c r="C94" s="55">
        <f t="shared" si="13"/>
        <v>0.59102825664839331</v>
      </c>
      <c r="D94" s="55">
        <f t="shared" si="14"/>
        <v>8.4675991475244936E-3</v>
      </c>
      <c r="E94" s="55">
        <f t="shared" si="15"/>
        <v>0.40897174335160669</v>
      </c>
      <c r="F94" s="55">
        <f t="shared" si="16"/>
        <v>0.15004317192303523</v>
      </c>
      <c r="G94" s="55">
        <f t="shared" si="17"/>
        <v>16.804835255379949</v>
      </c>
    </row>
    <row r="95" spans="2:7" ht="12" customHeight="1" x14ac:dyDescent="0.2">
      <c r="B95" s="51">
        <v>89</v>
      </c>
      <c r="C95" s="55">
        <f t="shared" si="13"/>
        <v>0.59944233769995825</v>
      </c>
      <c r="D95" s="55">
        <f t="shared" si="14"/>
        <v>8.3603143246331717E-3</v>
      </c>
      <c r="E95" s="55">
        <f t="shared" si="15"/>
        <v>0.40055766230004175</v>
      </c>
      <c r="F95" s="55">
        <f t="shared" si="16"/>
        <v>0.1416290908714703</v>
      </c>
      <c r="G95" s="55">
        <f t="shared" si="17"/>
        <v>15.862458177604676</v>
      </c>
    </row>
    <row r="96" spans="2:7" ht="12" customHeight="1" x14ac:dyDescent="0.2">
      <c r="B96" s="51">
        <v>90</v>
      </c>
      <c r="C96" s="55">
        <f t="shared" si="13"/>
        <v>0.60774841387531153</v>
      </c>
      <c r="D96" s="55">
        <f t="shared" si="14"/>
        <v>8.2516150633944584E-3</v>
      </c>
      <c r="E96" s="55">
        <f t="shared" si="15"/>
        <v>0.39225158612468847</v>
      </c>
      <c r="F96" s="55">
        <f t="shared" si="16"/>
        <v>0.13332301469611701</v>
      </c>
      <c r="G96" s="55">
        <f t="shared" si="17"/>
        <v>14.932177645965105</v>
      </c>
    </row>
    <row r="97" spans="2:7" ht="12" customHeight="1" x14ac:dyDescent="0.2">
      <c r="B97" s="51">
        <v>91</v>
      </c>
      <c r="C97" s="55">
        <f t="shared" si="13"/>
        <v>0.61594514688467239</v>
      </c>
      <c r="D97" s="55">
        <f t="shared" si="14"/>
        <v>8.1416528048556518E-3</v>
      </c>
      <c r="E97" s="55">
        <f t="shared" si="15"/>
        <v>0.38405485311532761</v>
      </c>
      <c r="F97" s="55">
        <f t="shared" si="16"/>
        <v>0.12512628168675616</v>
      </c>
      <c r="G97" s="55">
        <f t="shared" si="17"/>
        <v>14.014143548916692</v>
      </c>
    </row>
    <row r="98" spans="2:7" ht="12" customHeight="1" x14ac:dyDescent="0.2">
      <c r="B98" s="51">
        <v>92</v>
      </c>
      <c r="C98" s="55">
        <f t="shared" si="13"/>
        <v>0.62403134731278409</v>
      </c>
      <c r="D98" s="55">
        <f t="shared" si="14"/>
        <v>8.0305738591310068E-3</v>
      </c>
      <c r="E98" s="55">
        <f t="shared" si="15"/>
        <v>0.37596865268721591</v>
      </c>
      <c r="F98" s="55">
        <f t="shared" si="16"/>
        <v>0.11704008125864446</v>
      </c>
      <c r="G98" s="55">
        <f t="shared" si="17"/>
        <v>13.108489100968182</v>
      </c>
    </row>
    <row r="99" spans="2:7" ht="12" customHeight="1" x14ac:dyDescent="0.2">
      <c r="B99" s="51">
        <v>93</v>
      </c>
      <c r="C99" s="55">
        <f t="shared" si="13"/>
        <v>0.6320059694961434</v>
      </c>
      <c r="D99" s="55">
        <f t="shared" si="14"/>
        <v>7.9185194235211528E-3</v>
      </c>
      <c r="E99" s="55">
        <f t="shared" si="15"/>
        <v>0.3679940305038566</v>
      </c>
      <c r="F99" s="55">
        <f t="shared" si="16"/>
        <v>0.10906545907528514</v>
      </c>
      <c r="G99" s="55">
        <f t="shared" si="17"/>
        <v>12.21533141643194</v>
      </c>
    </row>
    <row r="100" spans="2:7" ht="12" customHeight="1" x14ac:dyDescent="0.2">
      <c r="B100" s="51">
        <v>94</v>
      </c>
      <c r="C100" s="55">
        <f t="shared" si="13"/>
        <v>0.63986810642362291</v>
      </c>
      <c r="D100" s="55">
        <f t="shared" si="14"/>
        <v>7.8056256110609658E-3</v>
      </c>
      <c r="E100" s="55">
        <f t="shared" si="15"/>
        <v>0.36013189357637709</v>
      </c>
      <c r="F100" s="55">
        <f t="shared" si="16"/>
        <v>0.10120332214780564</v>
      </c>
      <c r="G100" s="55">
        <f t="shared" si="17"/>
        <v>11.334772080554234</v>
      </c>
    </row>
    <row r="101" spans="2:7" ht="12" customHeight="1" x14ac:dyDescent="0.2">
      <c r="B101" s="51">
        <v>95</v>
      </c>
      <c r="C101" s="55">
        <f t="shared" si="13"/>
        <v>0.64761698467049844</v>
      </c>
      <c r="D101" s="55">
        <f t="shared" si="14"/>
        <v>7.692023488623718E-3</v>
      </c>
      <c r="E101" s="55">
        <f t="shared" si="15"/>
        <v>0.35238301532950156</v>
      </c>
      <c r="F101" s="55">
        <f t="shared" si="16"/>
        <v>9.3454443900930106E-2</v>
      </c>
      <c r="G101" s="55">
        <f t="shared" si="17"/>
        <v>10.466897716904175</v>
      </c>
    </row>
    <row r="102" spans="2:7" ht="12" customHeight="1" x14ac:dyDescent="0.2">
      <c r="B102" s="51">
        <v>96</v>
      </c>
      <c r="C102" s="55">
        <f t="shared" si="13"/>
        <v>0.65525195937500891</v>
      </c>
      <c r="D102" s="55">
        <f t="shared" si="14"/>
        <v>7.577839123754487E-3</v>
      </c>
      <c r="E102" s="55">
        <f t="shared" si="15"/>
        <v>0.34474804062499109</v>
      </c>
      <c r="F102" s="55">
        <f t="shared" si="16"/>
        <v>8.581946919641964E-2</v>
      </c>
      <c r="G102" s="55">
        <f t="shared" si="17"/>
        <v>9.6117805499990006</v>
      </c>
    </row>
    <row r="103" spans="2:7" ht="12" customHeight="1" x14ac:dyDescent="0.2">
      <c r="B103" s="51">
        <v>97</v>
      </c>
      <c r="C103" s="55">
        <f t="shared" si="13"/>
        <v>0.66277250926578857</v>
      </c>
      <c r="D103" s="55">
        <f t="shared" si="14"/>
        <v>7.4631936394497951E-3</v>
      </c>
      <c r="E103" s="55">
        <f t="shared" si="15"/>
        <v>0.33722749073421143</v>
      </c>
      <c r="F103" s="55">
        <f t="shared" si="16"/>
        <v>7.829891930563998E-2</v>
      </c>
      <c r="G103" s="55">
        <f t="shared" si="17"/>
        <v>8.7694789622316804</v>
      </c>
    </row>
    <row r="104" spans="2:7" ht="12" customHeight="1" x14ac:dyDescent="0.2">
      <c r="B104" s="51">
        <v>98</v>
      </c>
      <c r="C104" s="55">
        <f t="shared" si="13"/>
        <v>0.67017823174773805</v>
      </c>
      <c r="D104" s="55">
        <f t="shared" si="14"/>
        <v>7.3482032761427634E-3</v>
      </c>
      <c r="E104" s="55">
        <f t="shared" si="15"/>
        <v>0.32982176825226195</v>
      </c>
      <c r="F104" s="55">
        <f t="shared" si="16"/>
        <v>7.0893196823690496E-2</v>
      </c>
      <c r="G104" s="55">
        <f t="shared" si="17"/>
        <v>7.9400380442533383</v>
      </c>
    </row>
    <row r="105" spans="2:7" ht="12" customHeight="1" x14ac:dyDescent="0.2">
      <c r="B105" s="51">
        <v>99</v>
      </c>
      <c r="C105" s="55">
        <f t="shared" si="13"/>
        <v>0.67746883805319713</v>
      </c>
      <c r="D105" s="55">
        <f t="shared" si="14"/>
        <v>7.2329794601941177E-3</v>
      </c>
      <c r="E105" s="55">
        <f t="shared" si="15"/>
        <v>0.32253116194680287</v>
      </c>
      <c r="F105" s="55">
        <f t="shared" si="16"/>
        <v>6.3602590518231417E-2</v>
      </c>
      <c r="G105" s="55">
        <f t="shared" si="17"/>
        <v>7.1234901380419231</v>
      </c>
    </row>
    <row r="106" spans="2:7" ht="12" customHeight="1" x14ac:dyDescent="0.2">
      <c r="B106" s="51">
        <v>100</v>
      </c>
      <c r="C106" s="55">
        <f t="shared" si="13"/>
        <v>0.68464414846457411</v>
      </c>
      <c r="D106" s="55">
        <f t="shared" si="14"/>
        <v>7.1176288782288377E-3</v>
      </c>
      <c r="E106" s="55">
        <f t="shared" si="15"/>
        <v>0.31535585153542589</v>
      </c>
      <c r="F106" s="55">
        <f t="shared" si="16"/>
        <v>5.6427280106854438E-2</v>
      </c>
      <c r="G106" s="55">
        <f t="shared" si="17"/>
        <v>6.3198553719677015</v>
      </c>
    </row>
    <row r="107" spans="2:7" ht="12" customHeight="1" x14ac:dyDescent="0.2">
      <c r="B107" s="51">
        <v>101</v>
      </c>
      <c r="C107" s="55">
        <f t="shared" si="13"/>
        <v>0.69170408761398217</v>
      </c>
      <c r="D107" s="55">
        <f t="shared" si="14"/>
        <v>7.0022535566962923E-3</v>
      </c>
      <c r="E107" s="55">
        <f t="shared" si="15"/>
        <v>0.30829591238601783</v>
      </c>
      <c r="F107" s="55">
        <f t="shared" si="16"/>
        <v>4.9367340957446382E-2</v>
      </c>
      <c r="G107" s="55">
        <f t="shared" si="17"/>
        <v>5.5291421872339974</v>
      </c>
    </row>
    <row r="108" spans="2:7" ht="12" customHeight="1" x14ac:dyDescent="0.2">
      <c r="B108" s="51">
        <v>102</v>
      </c>
      <c r="C108" s="55">
        <f t="shared" si="13"/>
        <v>0.69864867986480228</v>
      </c>
      <c r="D108" s="55">
        <f t="shared" si="14"/>
        <v>6.886950946068335E-3</v>
      </c>
      <c r="E108" s="55">
        <f t="shared" si="15"/>
        <v>0.30135132013519772</v>
      </c>
      <c r="F108" s="55">
        <f t="shared" si="16"/>
        <v>4.2422748706626268E-2</v>
      </c>
      <c r="G108" s="55">
        <f t="shared" si="17"/>
        <v>4.7513478551421429</v>
      </c>
    </row>
    <row r="109" spans="2:7" ht="12" customHeight="1" x14ac:dyDescent="0.2">
      <c r="B109" s="51">
        <v>103</v>
      </c>
      <c r="C109" s="55">
        <f t="shared" si="13"/>
        <v>0.7054780447795268</v>
      </c>
      <c r="D109" s="55">
        <f t="shared" si="14"/>
        <v>6.7718140091249206E-3</v>
      </c>
      <c r="E109" s="55">
        <f t="shared" si="15"/>
        <v>0.2945219552204732</v>
      </c>
      <c r="F109" s="55">
        <f t="shared" si="16"/>
        <v>3.5593383791901745E-2</v>
      </c>
      <c r="G109" s="55">
        <f t="shared" si="17"/>
        <v>3.9864589846929981</v>
      </c>
    </row>
    <row r="110" spans="2:7" ht="12" customHeight="1" x14ac:dyDescent="0.2">
      <c r="B110" s="51">
        <v>104</v>
      </c>
      <c r="C110" s="55">
        <f t="shared" si="13"/>
        <v>0.71219239267771939</v>
      </c>
      <c r="D110" s="55">
        <f t="shared" si="14"/>
        <v>6.6569313128105913E-3</v>
      </c>
      <c r="E110" s="55">
        <f t="shared" si="15"/>
        <v>0.28780760732228061</v>
      </c>
      <c r="F110" s="55">
        <f t="shared" si="16"/>
        <v>2.887903589370916E-2</v>
      </c>
      <c r="G110" s="55">
        <f t="shared" si="17"/>
        <v>3.2344520200954285</v>
      </c>
    </row>
    <row r="111" spans="2:7" ht="12" customHeight="1" x14ac:dyDescent="0.2">
      <c r="B111" s="51">
        <v>105</v>
      </c>
      <c r="C111" s="55">
        <f t="shared" si="13"/>
        <v>0.71879202028741507</v>
      </c>
      <c r="D111" s="55">
        <f t="shared" si="14"/>
        <v>6.5423871231774537E-3</v>
      </c>
      <c r="E111" s="55">
        <f t="shared" si="15"/>
        <v>0.28120797971258493</v>
      </c>
      <c r="F111" s="55">
        <f t="shared" si="16"/>
        <v>2.227940828401348E-2</v>
      </c>
      <c r="G111" s="55">
        <f t="shared" si="17"/>
        <v>2.4952937278095142</v>
      </c>
    </row>
    <row r="112" spans="2:7" ht="12" customHeight="1" x14ac:dyDescent="0.2">
      <c r="B112" s="51">
        <v>106</v>
      </c>
      <c r="C112" s="55">
        <f t="shared" si="13"/>
        <v>0.72527730649281097</v>
      </c>
      <c r="D112" s="55">
        <f t="shared" si="14"/>
        <v>6.4282615029612146E-3</v>
      </c>
      <c r="E112" s="55">
        <f t="shared" si="15"/>
        <v>0.27472269350718903</v>
      </c>
      <c r="F112" s="55">
        <f t="shared" si="16"/>
        <v>1.5794122078617578E-2</v>
      </c>
      <c r="G112" s="55">
        <f t="shared" si="17"/>
        <v>1.7689416728051732</v>
      </c>
    </row>
    <row r="113" spans="2:7" ht="12" customHeight="1" x14ac:dyDescent="0.2">
      <c r="B113" s="51">
        <v>107</v>
      </c>
      <c r="C113" s="55">
        <f t="shared" si="13"/>
        <v>0.73164870818067929</v>
      </c>
      <c r="D113" s="55">
        <f t="shared" si="14"/>
        <v>6.3146304113664243E-3</v>
      </c>
      <c r="E113" s="55">
        <f t="shared" si="15"/>
        <v>0.26835129181932071</v>
      </c>
      <c r="F113" s="55">
        <f t="shared" si="16"/>
        <v>9.4227203907492618E-3</v>
      </c>
      <c r="G113" s="55">
        <f t="shared" si="17"/>
        <v>1.05534468376392</v>
      </c>
    </row>
    <row r="114" spans="2:7" ht="12" customHeight="1" x14ac:dyDescent="0.2">
      <c r="B114" s="58">
        <v>108</v>
      </c>
      <c r="C114" s="59">
        <f t="shared" si="13"/>
        <v>0.73790675618749724</v>
      </c>
      <c r="D114" s="59">
        <f t="shared" si="14"/>
        <v>6.2015658056653686E-3</v>
      </c>
      <c r="E114" s="59">
        <f t="shared" si="15"/>
        <v>0.26209324381250276</v>
      </c>
      <c r="F114" s="59">
        <f t="shared" si="16"/>
        <v>3.1646723839313107E-3</v>
      </c>
      <c r="G114" s="59">
        <f t="shared" si="17"/>
        <v>0.35444330700030946</v>
      </c>
    </row>
    <row r="115" spans="2:7" ht="12" customHeight="1" x14ac:dyDescent="0.2">
      <c r="B115" s="60">
        <v>109</v>
      </c>
      <c r="C115" s="61">
        <f t="shared" si="13"/>
        <v>0.74405205134893371</v>
      </c>
      <c r="D115" s="61">
        <f t="shared" si="14"/>
        <v>6.0891357442419101E-3</v>
      </c>
      <c r="E115" s="61">
        <f t="shared" si="15"/>
        <v>0.25594794865106629</v>
      </c>
      <c r="F115" s="61">
        <f t="shared" si="16"/>
        <v>-2.9806227775051597E-3</v>
      </c>
      <c r="G115" s="61">
        <f t="shared" si="17"/>
        <v>-0.33382975108057522</v>
      </c>
    </row>
    <row r="116" spans="2:7" ht="12" customHeight="1" x14ac:dyDescent="0.2">
      <c r="B116" s="51">
        <v>110</v>
      </c>
      <c r="C116" s="55">
        <f t="shared" si="13"/>
        <v>0.75008526065295289</v>
      </c>
      <c r="D116" s="55">
        <f t="shared" si="14"/>
        <v>5.9774044907374233E-3</v>
      </c>
      <c r="E116" s="55">
        <f t="shared" si="15"/>
        <v>0.24991473934704711</v>
      </c>
      <c r="F116" s="55">
        <f t="shared" si="16"/>
        <v>-9.0138320815243422E-3</v>
      </c>
      <c r="G116" s="55">
        <f t="shared" si="17"/>
        <v>-1.0095491931307237</v>
      </c>
    </row>
    <row r="117" spans="2:7" ht="12" customHeight="1" x14ac:dyDescent="0.2">
      <c r="B117" s="51">
        <v>111</v>
      </c>
      <c r="C117" s="55">
        <f t="shared" si="13"/>
        <v>0.75600711349748484</v>
      </c>
      <c r="D117" s="55">
        <f t="shared" si="14"/>
        <v>5.8664326189802702E-3</v>
      </c>
      <c r="E117" s="55">
        <f t="shared" si="15"/>
        <v>0.24399288650251516</v>
      </c>
      <c r="F117" s="55">
        <f t="shared" si="16"/>
        <v>-1.4935684926056292E-2</v>
      </c>
      <c r="G117" s="55">
        <f t="shared" si="17"/>
        <v>-1.672796711718302</v>
      </c>
    </row>
    <row r="118" spans="2:7" ht="12" customHeight="1" x14ac:dyDescent="0.2">
      <c r="B118" s="51">
        <v>112</v>
      </c>
      <c r="C118" s="55">
        <f t="shared" si="13"/>
        <v>0.76181839805329332</v>
      </c>
      <c r="D118" s="55">
        <f t="shared" si="14"/>
        <v>5.7562771184037119E-3</v>
      </c>
      <c r="E118" s="55">
        <f t="shared" si="15"/>
        <v>0.23818160194670668</v>
      </c>
      <c r="F118" s="55">
        <f t="shared" si="16"/>
        <v>-2.0746969481864774E-2</v>
      </c>
      <c r="G118" s="55">
        <f t="shared" si="17"/>
        <v>-2.3236605819688521</v>
      </c>
    </row>
    <row r="119" spans="2:7" ht="12" customHeight="1" x14ac:dyDescent="0.2">
      <c r="B119" s="51">
        <v>113</v>
      </c>
      <c r="C119" s="55">
        <f t="shared" si="13"/>
        <v>0.76751995773238857</v>
      </c>
      <c r="D119" s="55">
        <f t="shared" si="14"/>
        <v>5.6469914996791371E-3</v>
      </c>
      <c r="E119" s="55">
        <f t="shared" si="15"/>
        <v>0.23248004226761143</v>
      </c>
      <c r="F119" s="55">
        <f t="shared" si="16"/>
        <v>-2.6448529160960021E-2</v>
      </c>
      <c r="G119" s="55">
        <f t="shared" si="17"/>
        <v>-2.9622352660275197</v>
      </c>
    </row>
    <row r="120" spans="2:7" ht="12" customHeight="1" x14ac:dyDescent="0.2">
      <c r="B120" s="51">
        <v>114</v>
      </c>
      <c r="C120" s="55">
        <f t="shared" si="13"/>
        <v>0.77311268776207942</v>
      </c>
      <c r="D120" s="55">
        <f t="shared" si="14"/>
        <v>5.5386259003125425E-3</v>
      </c>
      <c r="E120" s="55">
        <f t="shared" si="15"/>
        <v>0.22688731223792058</v>
      </c>
      <c r="F120" s="55">
        <f t="shared" si="16"/>
        <v>-3.2041259190650873E-2</v>
      </c>
      <c r="G120" s="55">
        <f t="shared" si="17"/>
        <v>-3.5886210293528933</v>
      </c>
    </row>
    <row r="121" spans="2:7" ht="12" customHeight="1" x14ac:dyDescent="0.2">
      <c r="B121" s="51">
        <v>115</v>
      </c>
      <c r="C121" s="55">
        <f t="shared" si="13"/>
        <v>0.77859753186449931</v>
      </c>
      <c r="D121" s="55">
        <f t="shared" si="14"/>
        <v>5.4312271899721798E-3</v>
      </c>
      <c r="E121" s="55">
        <f t="shared" si="15"/>
        <v>0.22140246813550069</v>
      </c>
      <c r="F121" s="55">
        <f t="shared" si="16"/>
        <v>-3.7526103293070767E-2</v>
      </c>
      <c r="G121" s="55">
        <f t="shared" si="17"/>
        <v>-4.2029235688239233</v>
      </c>
    </row>
    <row r="122" spans="2:7" ht="12" customHeight="1" x14ac:dyDescent="0.2">
      <c r="B122" s="51">
        <v>116</v>
      </c>
      <c r="C122" s="55">
        <f t="shared" si="13"/>
        <v>0.78397547904124376</v>
      </c>
      <c r="D122" s="55">
        <f t="shared" si="14"/>
        <v>5.3248390753340069E-3</v>
      </c>
      <c r="E122" s="55">
        <f t="shared" si="15"/>
        <v>0.21602452095875624</v>
      </c>
      <c r="F122" s="55">
        <f t="shared" si="16"/>
        <v>-4.2904050469815214E-2</v>
      </c>
      <c r="G122" s="55">
        <f t="shared" si="17"/>
        <v>-4.805253652619303</v>
      </c>
    </row>
    <row r="123" spans="2:7" ht="12" customHeight="1" x14ac:dyDescent="0.2">
      <c r="B123" s="51">
        <v>117</v>
      </c>
      <c r="C123" s="55">
        <f t="shared" si="13"/>
        <v>0.78924756046252298</v>
      </c>
      <c r="D123" s="55">
        <f t="shared" si="14"/>
        <v>5.219502204249632E-3</v>
      </c>
      <c r="E123" s="55">
        <f t="shared" si="15"/>
        <v>0.21075243953747702</v>
      </c>
      <c r="F123" s="55">
        <f t="shared" si="16"/>
        <v>-4.8176131891094431E-2</v>
      </c>
      <c r="G123" s="55">
        <f t="shared" si="17"/>
        <v>-5.3957267718025754</v>
      </c>
    </row>
    <row r="124" spans="2:7" ht="12" customHeight="1" x14ac:dyDescent="0.2">
      <c r="B124" s="51">
        <v>118</v>
      </c>
      <c r="C124" s="55">
        <f t="shared" si="13"/>
        <v>0.79441484646007454</v>
      </c>
      <c r="D124" s="55">
        <f t="shared" si="14"/>
        <v>5.1152542690581799E-3</v>
      </c>
      <c r="E124" s="55">
        <f t="shared" si="15"/>
        <v>0.20558515353992546</v>
      </c>
      <c r="F124" s="55">
        <f t="shared" si="16"/>
        <v>-5.3343417888645994E-2</v>
      </c>
      <c r="G124" s="55">
        <f t="shared" si="17"/>
        <v>-5.9744628035283469</v>
      </c>
    </row>
    <row r="125" spans="2:7" ht="12" customHeight="1" x14ac:dyDescent="0.2">
      <c r="B125" s="51">
        <v>119</v>
      </c>
      <c r="C125" s="55">
        <f t="shared" si="13"/>
        <v>0.79947844362288722</v>
      </c>
      <c r="D125" s="55">
        <f t="shared" si="14"/>
        <v>5.0121301088795539E-3</v>
      </c>
      <c r="E125" s="55">
        <f t="shared" si="15"/>
        <v>0.20052155637711278</v>
      </c>
      <c r="F125" s="55">
        <f t="shared" si="16"/>
        <v>-5.8407015051458677E-2</v>
      </c>
      <c r="G125" s="55">
        <f t="shared" si="17"/>
        <v>-6.5415856857633692</v>
      </c>
    </row>
    <row r="126" spans="2:7" ht="12" customHeight="1" x14ac:dyDescent="0.2">
      <c r="B126" s="51">
        <v>120</v>
      </c>
      <c r="C126" s="55">
        <f t="shared" si="13"/>
        <v>0.80443949199464848</v>
      </c>
      <c r="D126" s="55">
        <f t="shared" si="14"/>
        <v>4.9101618107416202E-3</v>
      </c>
      <c r="E126" s="55">
        <f t="shared" si="15"/>
        <v>0.19556050800535152</v>
      </c>
      <c r="F126" s="55">
        <f t="shared" si="16"/>
        <v>-6.3368063423219934E-2</v>
      </c>
      <c r="G126" s="55">
        <f t="shared" si="17"/>
        <v>-7.0972231034006299</v>
      </c>
    </row>
    <row r="127" spans="2:7" ht="12" customHeight="1" x14ac:dyDescent="0.2">
      <c r="B127" s="51">
        <v>121</v>
      </c>
      <c r="C127" s="55">
        <f t="shared" si="13"/>
        <v>0.80929916237167943</v>
      </c>
      <c r="D127" s="55">
        <f t="shared" si="14"/>
        <v>4.8093788094079916E-3</v>
      </c>
      <c r="E127" s="55">
        <f t="shared" si="15"/>
        <v>0.19070083762832057</v>
      </c>
      <c r="F127" s="55">
        <f t="shared" si="16"/>
        <v>-6.8227733800250878E-2</v>
      </c>
      <c r="G127" s="55">
        <f t="shared" si="17"/>
        <v>-7.6415061856280939</v>
      </c>
    </row>
    <row r="128" spans="2:7" ht="12" customHeight="1" x14ac:dyDescent="0.2">
      <c r="B128" s="51">
        <v>122</v>
      </c>
      <c r="C128" s="55">
        <f t="shared" si="13"/>
        <v>0.8140586536999993</v>
      </c>
      <c r="D128" s="55">
        <f t="shared" si="14"/>
        <v>4.7098079857865209E-3</v>
      </c>
      <c r="E128" s="55">
        <f t="shared" si="15"/>
        <v>0.1859413463000007</v>
      </c>
      <c r="F128" s="55">
        <f t="shared" si="16"/>
        <v>-7.2987225128570754E-2</v>
      </c>
      <c r="G128" s="55">
        <f t="shared" si="17"/>
        <v>-8.1745692143999218</v>
      </c>
    </row>
    <row r="129" spans="2:7" ht="12" customHeight="1" x14ac:dyDescent="0.2">
      <c r="B129" s="51">
        <v>123</v>
      </c>
      <c r="C129" s="55">
        <f t="shared" si="13"/>
        <v>0.81871919057004017</v>
      </c>
      <c r="D129" s="55">
        <f t="shared" si="14"/>
        <v>4.6114737638111693E-3</v>
      </c>
      <c r="E129" s="55">
        <f t="shared" si="15"/>
        <v>0.18128080942995983</v>
      </c>
      <c r="F129" s="55">
        <f t="shared" si="16"/>
        <v>-7.764776199861162E-2</v>
      </c>
      <c r="G129" s="55">
        <f t="shared" si="17"/>
        <v>-8.696549343844497</v>
      </c>
    </row>
    <row r="130" spans="2:7" ht="12" customHeight="1" x14ac:dyDescent="0.2">
      <c r="B130" s="51">
        <v>124</v>
      </c>
      <c r="C130" s="55">
        <f t="shared" si="13"/>
        <v>0.82328202080744306</v>
      </c>
      <c r="D130" s="55">
        <f t="shared" si="14"/>
        <v>4.5143982057016946E-3</v>
      </c>
      <c r="E130" s="55">
        <f t="shared" si="15"/>
        <v>0.17671797919255694</v>
      </c>
      <c r="F130" s="55">
        <f t="shared" si="16"/>
        <v>-8.2210592236014512E-2</v>
      </c>
      <c r="G130" s="55">
        <f t="shared" si="17"/>
        <v>-9.207586330433621</v>
      </c>
    </row>
    <row r="131" spans="2:7" ht="12" customHeight="1" x14ac:dyDescent="0.2">
      <c r="B131" s="51">
        <v>125</v>
      </c>
      <c r="C131" s="55">
        <f t="shared" si="13"/>
        <v>0.82774841315826486</v>
      </c>
      <c r="D131" s="55">
        <f t="shared" si="14"/>
        <v>4.4186011055167796E-3</v>
      </c>
      <c r="E131" s="55">
        <f t="shared" si="15"/>
        <v>0.17225158684173514</v>
      </c>
      <c r="F131" s="55">
        <f t="shared" si="16"/>
        <v>-8.6676984586836314E-2</v>
      </c>
      <c r="G131" s="55">
        <f t="shared" si="17"/>
        <v>-9.7078222737256645</v>
      </c>
    </row>
    <row r="132" spans="2:7" ht="12" customHeight="1" x14ac:dyDescent="0.2">
      <c r="B132" s="51">
        <v>126</v>
      </c>
      <c r="C132" s="55">
        <f t="shared" si="13"/>
        <v>0.83211965506685526</v>
      </c>
      <c r="D132" s="55">
        <f t="shared" si="14"/>
        <v>4.3241000809265311E-3</v>
      </c>
      <c r="E132" s="55">
        <f t="shared" si="15"/>
        <v>0.16788034493314474</v>
      </c>
      <c r="F132" s="55">
        <f t="shared" si="16"/>
        <v>-9.104822649542671E-2</v>
      </c>
      <c r="G132" s="55">
        <f t="shared" si="17"/>
        <v>-10.197401367487787</v>
      </c>
    </row>
    <row r="133" spans="2:7" ht="12" customHeight="1" x14ac:dyDescent="0.2">
      <c r="B133" s="51">
        <v>127</v>
      </c>
      <c r="C133" s="55">
        <f t="shared" si="13"/>
        <v>0.83639705054458813</v>
      </c>
      <c r="D133" s="55">
        <f t="shared" si="14"/>
        <v>4.2309106631400915E-3</v>
      </c>
      <c r="E133" s="55">
        <f t="shared" si="15"/>
        <v>0.16360294945541187</v>
      </c>
      <c r="F133" s="55">
        <f t="shared" si="16"/>
        <v>-9.532562197315958E-2</v>
      </c>
      <c r="G133" s="55">
        <f t="shared" si="17"/>
        <v>-10.67646966099387</v>
      </c>
    </row>
    <row r="134" spans="2:7" ht="12" customHeight="1" x14ac:dyDescent="0.2">
      <c r="B134" s="51">
        <v>128</v>
      </c>
      <c r="C134" s="55">
        <f t="shared" si="13"/>
        <v>0.84058191812757421</v>
      </c>
      <c r="D134" s="55">
        <f t="shared" si="14"/>
        <v>4.1390463849331578E-3</v>
      </c>
      <c r="E134" s="55">
        <f t="shared" si="15"/>
        <v>0.15941808187242579</v>
      </c>
      <c r="F134" s="55">
        <f t="shared" si="16"/>
        <v>-9.9510489556145665E-2</v>
      </c>
      <c r="G134" s="55">
        <f t="shared" si="17"/>
        <v>-11.145174830288314</v>
      </c>
    </row>
    <row r="135" spans="2:7" ht="12" customHeight="1" x14ac:dyDescent="0.2">
      <c r="B135" s="51">
        <v>129</v>
      </c>
      <c r="C135" s="55">
        <f t="shared" si="13"/>
        <v>0.84467558892143302</v>
      </c>
      <c r="D135" s="55">
        <f t="shared" si="14"/>
        <v>4.0485188667287123E-3</v>
      </c>
      <c r="E135" s="55">
        <f t="shared" si="15"/>
        <v>0.15532441107856698</v>
      </c>
      <c r="F135" s="55">
        <f t="shared" si="16"/>
        <v>-0.10360416035000447</v>
      </c>
      <c r="G135" s="55">
        <f t="shared" si="17"/>
        <v>-11.603665959200498</v>
      </c>
    </row>
    <row r="136" spans="2:7" ht="12" customHeight="1" x14ac:dyDescent="0.2">
      <c r="B136" s="51">
        <v>130</v>
      </c>
      <c r="C136" s="55">
        <f t="shared" si="13"/>
        <v>0.84867940473115355</v>
      </c>
      <c r="D136" s="55">
        <f t="shared" si="14"/>
        <v>3.959337900692245E-3</v>
      </c>
      <c r="E136" s="55">
        <f t="shared" si="15"/>
        <v>0.15132059526884645</v>
      </c>
      <c r="F136" s="55">
        <f t="shared" si="16"/>
        <v>-0.10760797615972501</v>
      </c>
      <c r="G136" s="55">
        <f t="shared" si="17"/>
        <v>-12.052093329889196</v>
      </c>
    </row>
    <row r="137" spans="2:7" ht="12" customHeight="1" x14ac:dyDescent="0.2">
      <c r="B137" s="51">
        <v>131</v>
      </c>
      <c r="C137" s="55">
        <f t="shared" si="13"/>
        <v>0.85259471627404571</v>
      </c>
      <c r="D137" s="55">
        <f t="shared" si="14"/>
        <v>3.8715115328100767E-3</v>
      </c>
      <c r="E137" s="55">
        <f t="shared" si="15"/>
        <v>0.14740528372595429</v>
      </c>
      <c r="F137" s="55">
        <f t="shared" si="16"/>
        <v>-0.11152328770261716</v>
      </c>
      <c r="G137" s="55">
        <f t="shared" si="17"/>
        <v>-12.490608222693119</v>
      </c>
    </row>
    <row r="139" spans="2:7" ht="12" customHeight="1" x14ac:dyDescent="0.2">
      <c r="B139" s="49" t="s">
        <v>117</v>
      </c>
      <c r="C139" s="51">
        <f>(G7/H7)^2</f>
        <v>2.9240239753766399</v>
      </c>
      <c r="D139" s="48"/>
      <c r="E139" s="48"/>
      <c r="F139" s="49" t="s">
        <v>125</v>
      </c>
      <c r="G139" s="48"/>
    </row>
    <row r="140" spans="2:7" ht="12" customHeight="1" x14ac:dyDescent="0.2">
      <c r="B140" s="49" t="s">
        <v>118</v>
      </c>
      <c r="C140" s="51">
        <f>H7^2/G7</f>
        <v>32.489473684210523</v>
      </c>
      <c r="D140" s="48"/>
      <c r="E140" s="48"/>
      <c r="F140" s="55">
        <f>(C14-E14)/(D14-E14)</f>
        <v>0.41558441558441561</v>
      </c>
    </row>
    <row r="141" spans="2:7" ht="12" customHeight="1" x14ac:dyDescent="0.2">
      <c r="B141" s="49" t="s">
        <v>104</v>
      </c>
      <c r="C141" s="49" t="s">
        <v>116</v>
      </c>
      <c r="D141" s="49" t="s">
        <v>114</v>
      </c>
      <c r="E141" s="49" t="s">
        <v>126</v>
      </c>
      <c r="F141" s="49" t="s">
        <v>127</v>
      </c>
      <c r="G141" s="49" t="s">
        <v>128</v>
      </c>
    </row>
    <row r="142" spans="2:7" ht="12" customHeight="1" x14ac:dyDescent="0.2">
      <c r="B142" s="51">
        <v>80</v>
      </c>
      <c r="C142" s="55">
        <f>GAMMADIST(B142,$C$139,$C$140,TRUE)</f>
        <v>0.46540055323971846</v>
      </c>
      <c r="D142" s="55">
        <f>GAMMADIST(B142,$C$139,$C$140,FALSE)</f>
        <v>7.9571615571849171E-3</v>
      </c>
      <c r="E142" s="55">
        <f>1-C142</f>
        <v>0.53459944676028148</v>
      </c>
      <c r="F142" s="55">
        <f>E142-$F$140</f>
        <v>0.11901503117586587</v>
      </c>
      <c r="G142" s="55">
        <f>$F$14*E142-$G$14*C142</f>
        <v>9.1641574005416775</v>
      </c>
    </row>
    <row r="143" spans="2:7" ht="12" customHeight="1" x14ac:dyDescent="0.2">
      <c r="B143" s="51">
        <v>81</v>
      </c>
      <c r="C143" s="55">
        <f t="shared" ref="C143:C193" si="18">GAMMADIST(B143,$C$139,$C$140,TRUE)</f>
        <v>0.47333060906354751</v>
      </c>
      <c r="D143" s="55">
        <f t="shared" ref="D143:D193" si="19">GAMMADIST(B143,$C$139,$C$140,FALSE)</f>
        <v>7.9026201934630051E-3</v>
      </c>
      <c r="E143" s="55">
        <f t="shared" ref="E143:E193" si="20">1-C143</f>
        <v>0.52666939093645249</v>
      </c>
      <c r="F143" s="55">
        <f t="shared" ref="F143:F193" si="21">E143-$F$140</f>
        <v>0.11108497535203687</v>
      </c>
      <c r="G143" s="55">
        <f t="shared" ref="G143:G193" si="22">$F$14*E143-$G$14*C143</f>
        <v>8.5535431021068398</v>
      </c>
    </row>
    <row r="144" spans="2:7" ht="12" customHeight="1" x14ac:dyDescent="0.2">
      <c r="B144" s="51">
        <v>82</v>
      </c>
      <c r="C144" s="55">
        <f t="shared" si="18"/>
        <v>0.48120515113195511</v>
      </c>
      <c r="D144" s="55">
        <f t="shared" si="19"/>
        <v>7.8461512671582582E-3</v>
      </c>
      <c r="E144" s="55">
        <f t="shared" si="20"/>
        <v>0.51879484886804494</v>
      </c>
      <c r="F144" s="55">
        <f t="shared" si="21"/>
        <v>0.10321043328362933</v>
      </c>
      <c r="G144" s="55">
        <f t="shared" si="22"/>
        <v>7.9472033628394581</v>
      </c>
    </row>
    <row r="145" spans="2:7" ht="12" customHeight="1" x14ac:dyDescent="0.2">
      <c r="B145" s="51">
        <v>83</v>
      </c>
      <c r="C145" s="55">
        <f t="shared" si="18"/>
        <v>0.48902230315111456</v>
      </c>
      <c r="D145" s="55">
        <f t="shared" si="19"/>
        <v>7.7878569213840499E-3</v>
      </c>
      <c r="E145" s="55">
        <f t="shared" si="20"/>
        <v>0.5109776968488855</v>
      </c>
      <c r="F145" s="55">
        <f t="shared" si="21"/>
        <v>9.5393281264469887E-2</v>
      </c>
      <c r="G145" s="55">
        <f t="shared" si="22"/>
        <v>7.3452826573641818</v>
      </c>
    </row>
    <row r="146" spans="2:7" ht="12" customHeight="1" x14ac:dyDescent="0.2">
      <c r="B146" s="51">
        <v>84</v>
      </c>
      <c r="C146" s="55">
        <f t="shared" si="18"/>
        <v>0.49678028978386896</v>
      </c>
      <c r="D146" s="55">
        <f t="shared" si="19"/>
        <v>7.7278369233110223E-3</v>
      </c>
      <c r="E146" s="55">
        <f t="shared" si="20"/>
        <v>0.5032197102161311</v>
      </c>
      <c r="F146" s="55">
        <f t="shared" si="21"/>
        <v>8.7635294631715488E-2</v>
      </c>
      <c r="G146" s="55">
        <f t="shared" si="22"/>
        <v>6.7479176866420918</v>
      </c>
    </row>
    <row r="147" spans="2:7" ht="12" customHeight="1" x14ac:dyDescent="0.2">
      <c r="B147" s="51">
        <v>85</v>
      </c>
      <c r="C147" s="55">
        <f t="shared" si="18"/>
        <v>0.50447743426556102</v>
      </c>
      <c r="D147" s="55">
        <f t="shared" si="19"/>
        <v>7.6661886486350085E-3</v>
      </c>
      <c r="E147" s="55">
        <f t="shared" si="20"/>
        <v>0.49552256573443898</v>
      </c>
      <c r="F147" s="55">
        <f t="shared" si="21"/>
        <v>7.9938150150023368E-2</v>
      </c>
      <c r="G147" s="55">
        <f t="shared" si="22"/>
        <v>6.1552375615518002</v>
      </c>
    </row>
    <row r="148" spans="2:7" ht="12" customHeight="1" x14ac:dyDescent="0.2">
      <c r="B148" s="51">
        <v>86</v>
      </c>
      <c r="C148" s="55">
        <f t="shared" si="18"/>
        <v>0.51211215600702031</v>
      </c>
      <c r="D148" s="55">
        <f t="shared" si="19"/>
        <v>7.6030070713511717E-3</v>
      </c>
      <c r="E148" s="55">
        <f t="shared" si="20"/>
        <v>0.48788784399297969</v>
      </c>
      <c r="F148" s="55">
        <f t="shared" si="21"/>
        <v>7.2303428408564074E-2</v>
      </c>
      <c r="G148" s="55">
        <f t="shared" si="22"/>
        <v>5.5673639874594372</v>
      </c>
    </row>
    <row r="149" spans="2:7" ht="12" customHeight="1" x14ac:dyDescent="0.2">
      <c r="B149" s="51">
        <v>87</v>
      </c>
      <c r="C149" s="55">
        <f t="shared" si="18"/>
        <v>0.51968296818981574</v>
      </c>
      <c r="D149" s="55">
        <f t="shared" si="19"/>
        <v>7.5383847584501191E-3</v>
      </c>
      <c r="E149" s="55">
        <f t="shared" si="20"/>
        <v>0.48031703181018426</v>
      </c>
      <c r="F149" s="55">
        <f t="shared" si="21"/>
        <v>6.4732616225768647E-2</v>
      </c>
      <c r="G149" s="55">
        <f t="shared" si="22"/>
        <v>4.9844114493841865</v>
      </c>
    </row>
    <row r="150" spans="2:7" ht="12" customHeight="1" x14ac:dyDescent="0.2">
      <c r="B150" s="51">
        <v>88</v>
      </c>
      <c r="C150" s="55">
        <f t="shared" si="18"/>
        <v>0.52718847535851443</v>
      </c>
      <c r="D150" s="55">
        <f t="shared" si="19"/>
        <v>7.4724118691731119E-3</v>
      </c>
      <c r="E150" s="55">
        <f t="shared" si="20"/>
        <v>0.47281152464148557</v>
      </c>
      <c r="F150" s="55">
        <f t="shared" si="21"/>
        <v>5.7227109057069958E-2</v>
      </c>
      <c r="G150" s="55">
        <f t="shared" si="22"/>
        <v>4.4064873973943897</v>
      </c>
    </row>
    <row r="151" spans="2:7" ht="12" customHeight="1" x14ac:dyDescent="0.2">
      <c r="B151" s="51">
        <v>89</v>
      </c>
      <c r="C151" s="55">
        <f t="shared" si="18"/>
        <v>0.53462737101432833</v>
      </c>
      <c r="D151" s="55">
        <f t="shared" si="19"/>
        <v>7.4051761584838808E-3</v>
      </c>
      <c r="E151" s="55">
        <f t="shared" si="20"/>
        <v>0.46537262898567167</v>
      </c>
      <c r="F151" s="55">
        <f t="shared" si="21"/>
        <v>4.9788213401256054E-2</v>
      </c>
      <c r="G151" s="55">
        <f t="shared" si="22"/>
        <v>3.8336924318967185</v>
      </c>
    </row>
    <row r="152" spans="2:7" ht="12" customHeight="1" x14ac:dyDescent="0.2">
      <c r="B152" s="51">
        <v>90</v>
      </c>
      <c r="C152" s="55">
        <f t="shared" si="18"/>
        <v>0.54199843521421065</v>
      </c>
      <c r="D152" s="55">
        <f t="shared" si="19"/>
        <v>7.3367629844338783E-3</v>
      </c>
      <c r="E152" s="55">
        <f t="shared" si="20"/>
        <v>0.45800156478578935</v>
      </c>
      <c r="F152" s="55">
        <f t="shared" si="21"/>
        <v>4.2417149201373738E-2</v>
      </c>
      <c r="G152" s="55">
        <f t="shared" si="22"/>
        <v>3.2661204885057806</v>
      </c>
    </row>
    <row r="153" spans="2:7" ht="12" customHeight="1" x14ac:dyDescent="0.2">
      <c r="B153" s="51">
        <v>91</v>
      </c>
      <c r="C153" s="55">
        <f t="shared" si="18"/>
        <v>0.54930053217912977</v>
      </c>
      <c r="D153" s="55">
        <f t="shared" si="19"/>
        <v>7.267255319116107E-3</v>
      </c>
      <c r="E153" s="55">
        <f t="shared" si="20"/>
        <v>0.45069946782087023</v>
      </c>
      <c r="F153" s="55">
        <f t="shared" si="21"/>
        <v>3.5115052236454614E-2</v>
      </c>
      <c r="G153" s="55">
        <f t="shared" si="22"/>
        <v>2.7038590222070056</v>
      </c>
    </row>
    <row r="154" spans="2:7" ht="12" customHeight="1" x14ac:dyDescent="0.2">
      <c r="B154" s="51">
        <v>92</v>
      </c>
      <c r="C154" s="55">
        <f t="shared" si="18"/>
        <v>0.55653260791498027</v>
      </c>
      <c r="D154" s="55">
        <f t="shared" si="19"/>
        <v>7.1967337629201033E-3</v>
      </c>
      <c r="E154" s="55">
        <f t="shared" si="20"/>
        <v>0.44346739208501973</v>
      </c>
      <c r="F154" s="55">
        <f t="shared" si="21"/>
        <v>2.7882976500604117E-2</v>
      </c>
      <c r="G154" s="55">
        <f t="shared" si="22"/>
        <v>2.1469891905465204</v>
      </c>
    </row>
    <row r="155" spans="2:7" ht="12" customHeight="1" x14ac:dyDescent="0.2">
      <c r="B155" s="51">
        <v>93</v>
      </c>
      <c r="C155" s="55">
        <f t="shared" si="18"/>
        <v>0.56369368784927509</v>
      </c>
      <c r="D155" s="55">
        <f t="shared" si="19"/>
        <v>7.1252765618171386E-3</v>
      </c>
      <c r="E155" s="55">
        <f t="shared" si="20"/>
        <v>0.43630631215072491</v>
      </c>
      <c r="F155" s="55">
        <f t="shared" si="21"/>
        <v>2.0721896566309295E-2</v>
      </c>
      <c r="G155" s="55">
        <f t="shared" si="22"/>
        <v>1.5955860356058196</v>
      </c>
    </row>
    <row r="156" spans="2:7" ht="12" customHeight="1" x14ac:dyDescent="0.2">
      <c r="B156" s="51">
        <v>94</v>
      </c>
      <c r="C156" s="55">
        <f t="shared" si="18"/>
        <v>0.57078287448653953</v>
      </c>
      <c r="D156" s="55">
        <f t="shared" si="19"/>
        <v>7.0529596274203875E-3</v>
      </c>
      <c r="E156" s="55">
        <f t="shared" si="20"/>
        <v>0.42921712551346047</v>
      </c>
      <c r="F156" s="55">
        <f t="shared" si="21"/>
        <v>1.3632709929044862E-2</v>
      </c>
      <c r="G156" s="55">
        <f t="shared" si="22"/>
        <v>1.0497186645364565</v>
      </c>
    </row>
    <row r="157" spans="2:7" ht="12" customHeight="1" x14ac:dyDescent="0.2">
      <c r="B157" s="51">
        <v>95</v>
      </c>
      <c r="C157" s="55">
        <f t="shared" si="18"/>
        <v>0.57779934508504716</v>
      </c>
      <c r="D157" s="55">
        <f t="shared" si="19"/>
        <v>6.9798565595797077E-3</v>
      </c>
      <c r="E157" s="55">
        <f t="shared" si="20"/>
        <v>0.42220065491495284</v>
      </c>
      <c r="F157" s="55">
        <f t="shared" si="21"/>
        <v>6.6162393305372325E-3</v>
      </c>
      <c r="G157" s="55">
        <f t="shared" si="22"/>
        <v>0.50945042845136967</v>
      </c>
    </row>
    <row r="158" spans="2:7" ht="12" customHeight="1" x14ac:dyDescent="0.2">
      <c r="B158" s="60">
        <v>96</v>
      </c>
      <c r="C158" s="61">
        <f t="shared" si="18"/>
        <v>0.58474234935732605</v>
      </c>
      <c r="D158" s="61">
        <f t="shared" si="19"/>
        <v>6.9060386712847489E-3</v>
      </c>
      <c r="E158" s="61">
        <f t="shared" si="20"/>
        <v>0.41525765064267395</v>
      </c>
      <c r="F158" s="61">
        <f t="shared" si="21"/>
        <v>-3.2676494174166404E-4</v>
      </c>
      <c r="G158" s="61">
        <f t="shared" si="22"/>
        <v>-2.5160900514105577E-2</v>
      </c>
    </row>
    <row r="159" spans="2:7" ht="12" customHeight="1" x14ac:dyDescent="0.2">
      <c r="B159" s="51">
        <v>97</v>
      </c>
      <c r="C159" s="55">
        <f t="shared" si="18"/>
        <v>0.59161120719663174</v>
      </c>
      <c r="D159" s="55">
        <f t="shared" si="19"/>
        <v>6.831575015663529E-3</v>
      </c>
      <c r="E159" s="55">
        <f t="shared" si="20"/>
        <v>0.40838879280336826</v>
      </c>
      <c r="F159" s="55">
        <f t="shared" si="21"/>
        <v>-7.1956227810473505E-3</v>
      </c>
      <c r="G159" s="55">
        <f t="shared" si="22"/>
        <v>-0.55406295414064388</v>
      </c>
    </row>
    <row r="160" spans="2:7" ht="12" customHeight="1" x14ac:dyDescent="0.2">
      <c r="B160" s="51">
        <v>98</v>
      </c>
      <c r="C160" s="55">
        <f t="shared" si="18"/>
        <v>0.59840530643138212</v>
      </c>
      <c r="D160" s="55">
        <f t="shared" si="19"/>
        <v>6.7565324148763078E-3</v>
      </c>
      <c r="E160" s="55">
        <f t="shared" si="20"/>
        <v>0.40159469356861788</v>
      </c>
      <c r="F160" s="55">
        <f t="shared" si="21"/>
        <v>-1.3989722015797734E-2</v>
      </c>
      <c r="G160" s="55">
        <f t="shared" si="22"/>
        <v>-1.0772085952164225</v>
      </c>
    </row>
    <row r="161" spans="2:7" ht="12" customHeight="1" x14ac:dyDescent="0.2">
      <c r="B161" s="51">
        <v>99</v>
      </c>
      <c r="C161" s="55">
        <f t="shared" si="18"/>
        <v>0.60512410060935384</v>
      </c>
      <c r="D161" s="55">
        <f t="shared" si="19"/>
        <v>6.6809754907166206E-3</v>
      </c>
      <c r="E161" s="55">
        <f t="shared" si="20"/>
        <v>0.39487589939064616</v>
      </c>
      <c r="F161" s="55">
        <f t="shared" si="21"/>
        <v>-2.0708516193769455E-2</v>
      </c>
      <c r="G161" s="55">
        <f t="shared" si="22"/>
        <v>-1.5945557469202463</v>
      </c>
    </row>
    <row r="162" spans="2:7" ht="12" customHeight="1" x14ac:dyDescent="0.2">
      <c r="B162" s="51">
        <v>100</v>
      </c>
      <c r="C162" s="55">
        <f t="shared" si="18"/>
        <v>0.61176710681326463</v>
      </c>
      <c r="D162" s="55">
        <f t="shared" si="19"/>
        <v>6.6049666967427836E-3</v>
      </c>
      <c r="E162" s="55">
        <f t="shared" si="20"/>
        <v>0.38823289318673537</v>
      </c>
      <c r="F162" s="55">
        <f t="shared" si="21"/>
        <v>-2.7351522397680239E-2</v>
      </c>
      <c r="G162" s="55">
        <f t="shared" si="22"/>
        <v>-2.106067224621377</v>
      </c>
    </row>
    <row r="163" spans="2:7" ht="12" customHeight="1" x14ac:dyDescent="0.2">
      <c r="B163" s="51">
        <v>101</v>
      </c>
      <c r="C163" s="55">
        <f t="shared" si="18"/>
        <v>0.61833390350917594</v>
      </c>
      <c r="D163" s="55">
        <f t="shared" si="19"/>
        <v>6.5285663517739879E-3</v>
      </c>
      <c r="E163" s="55">
        <f t="shared" si="20"/>
        <v>0.38166609649082406</v>
      </c>
      <c r="F163" s="55">
        <f t="shared" si="21"/>
        <v>-3.3918319093591554E-2</v>
      </c>
      <c r="G163" s="55">
        <f t="shared" si="22"/>
        <v>-2.6117105702065473</v>
      </c>
    </row>
    <row r="164" spans="2:7" ht="12" customHeight="1" x14ac:dyDescent="0.2">
      <c r="B164" s="51">
        <v>102</v>
      </c>
      <c r="C164" s="55">
        <f t="shared" si="18"/>
        <v>0.62482412842901358</v>
      </c>
      <c r="D164" s="55">
        <f t="shared" si="19"/>
        <v>6.4518326745953919E-3</v>
      </c>
      <c r="E164" s="55">
        <f t="shared" si="20"/>
        <v>0.37517587157098642</v>
      </c>
      <c r="F164" s="55">
        <f t="shared" si="21"/>
        <v>-4.0408544013429193E-2</v>
      </c>
      <c r="G164" s="55">
        <f t="shared" si="22"/>
        <v>-3.1114578890340461</v>
      </c>
    </row>
    <row r="165" spans="2:7" ht="12" customHeight="1" x14ac:dyDescent="0.2">
      <c r="B165" s="51">
        <v>103</v>
      </c>
      <c r="C165" s="55">
        <f t="shared" si="18"/>
        <v>0.63123747648833317</v>
      </c>
      <c r="D165" s="55">
        <f t="shared" si="19"/>
        <v>6.3748218197263347E-3</v>
      </c>
      <c r="E165" s="55">
        <f t="shared" si="20"/>
        <v>0.36876252351166683</v>
      </c>
      <c r="F165" s="55">
        <f t="shared" si="21"/>
        <v>-4.6821892072748783E-2</v>
      </c>
      <c r="G165" s="55">
        <f t="shared" si="22"/>
        <v>-3.6052856896016543</v>
      </c>
    </row>
    <row r="166" spans="2:7" ht="12" customHeight="1" x14ac:dyDescent="0.2">
      <c r="B166" s="51">
        <v>104</v>
      </c>
      <c r="C166" s="55">
        <f t="shared" si="18"/>
        <v>0.63757369774033146</v>
      </c>
      <c r="D166" s="55">
        <f t="shared" si="19"/>
        <v>6.2975879141150201E-3</v>
      </c>
      <c r="E166" s="55">
        <f t="shared" si="20"/>
        <v>0.36242630225966854</v>
      </c>
      <c r="F166" s="55">
        <f t="shared" si="21"/>
        <v>-5.3158113324747069E-2</v>
      </c>
      <c r="G166" s="55">
        <f t="shared" si="22"/>
        <v>-4.0931747260055218</v>
      </c>
    </row>
    <row r="167" spans="2:7" ht="12" customHeight="1" x14ac:dyDescent="0.2">
      <c r="B167" s="51">
        <v>105</v>
      </c>
      <c r="C167" s="55">
        <f t="shared" si="18"/>
        <v>0.6438325953669608</v>
      </c>
      <c r="D167" s="55">
        <f t="shared" si="19"/>
        <v>6.2201830946317892E-3</v>
      </c>
      <c r="E167" s="55">
        <f t="shared" si="20"/>
        <v>0.3561674046330392</v>
      </c>
      <c r="F167" s="55">
        <f t="shared" si="21"/>
        <v>-5.9417010951376414E-2</v>
      </c>
      <c r="G167" s="55">
        <f t="shared" si="22"/>
        <v>-4.57510984325598</v>
      </c>
    </row>
    <row r="168" spans="2:7" ht="12" customHeight="1" x14ac:dyDescent="0.2">
      <c r="B168" s="51">
        <v>106</v>
      </c>
      <c r="C168" s="55">
        <f t="shared" si="18"/>
        <v>0.65001402370788441</v>
      </c>
      <c r="D168" s="55">
        <f t="shared" si="19"/>
        <v>6.1426575462413301E-3</v>
      </c>
      <c r="E168" s="55">
        <f t="shared" si="20"/>
        <v>0.34998597629211559</v>
      </c>
      <c r="F168" s="55">
        <f t="shared" si="21"/>
        <v>-6.5598439292300026E-2</v>
      </c>
      <c r="G168" s="55">
        <f t="shared" si="22"/>
        <v>-5.0510798255071006</v>
      </c>
    </row>
    <row r="169" spans="2:7" ht="12" customHeight="1" x14ac:dyDescent="0.2">
      <c r="B169" s="51">
        <v>107</v>
      </c>
      <c r="C169" s="55">
        <f t="shared" si="18"/>
        <v>0.65611788632789647</v>
      </c>
      <c r="D169" s="55">
        <f t="shared" si="19"/>
        <v>6.0650595407420356E-3</v>
      </c>
      <c r="E169" s="55">
        <f t="shared" si="20"/>
        <v>0.34388211367210353</v>
      </c>
      <c r="F169" s="55">
        <f t="shared" si="21"/>
        <v>-7.1702301912312083E-2</v>
      </c>
      <c r="G169" s="55">
        <f t="shared" si="22"/>
        <v>-5.5210772472480283</v>
      </c>
    </row>
    <row r="170" spans="2:7" ht="12" customHeight="1" x14ac:dyDescent="0.2">
      <c r="B170" s="58">
        <v>108</v>
      </c>
      <c r="C170" s="55">
        <f t="shared" si="18"/>
        <v>0.66214413412332607</v>
      </c>
      <c r="D170" s="55">
        <f t="shared" si="19"/>
        <v>5.9874354759681782E-3</v>
      </c>
      <c r="E170" s="55">
        <f t="shared" si="20"/>
        <v>0.33785586587667393</v>
      </c>
      <c r="F170" s="55">
        <f t="shared" si="21"/>
        <v>-7.7728549707741679E-2</v>
      </c>
      <c r="G170" s="55">
        <f t="shared" si="22"/>
        <v>-5.9850983274961074</v>
      </c>
    </row>
    <row r="171" spans="2:7" ht="12" customHeight="1" x14ac:dyDescent="0.2">
      <c r="B171" s="58">
        <v>109</v>
      </c>
      <c r="C171" s="55">
        <f t="shared" si="18"/>
        <v>0.66809276346782642</v>
      </c>
      <c r="D171" s="55">
        <f t="shared" si="19"/>
        <v>5.9098299153575251E-3</v>
      </c>
      <c r="E171" s="55">
        <f t="shared" si="20"/>
        <v>0.33190723653217358</v>
      </c>
      <c r="F171" s="55">
        <f t="shared" si="21"/>
        <v>-8.3677179052242034E-2</v>
      </c>
      <c r="G171" s="55">
        <f t="shared" si="22"/>
        <v>-6.4431427870226337</v>
      </c>
    </row>
    <row r="172" spans="2:7" ht="12" customHeight="1" x14ac:dyDescent="0.2">
      <c r="B172" s="51">
        <v>110</v>
      </c>
      <c r="C172" s="55">
        <f t="shared" si="18"/>
        <v>0.67396381439788478</v>
      </c>
      <c r="D172" s="55">
        <f t="shared" si="19"/>
        <v>5.8322856277937419E-3</v>
      </c>
      <c r="E172" s="55">
        <f t="shared" si="20"/>
        <v>0.32603618560211522</v>
      </c>
      <c r="F172" s="55">
        <f t="shared" si="21"/>
        <v>-8.9548229982300387E-2</v>
      </c>
      <c r="G172" s="55">
        <f t="shared" si="22"/>
        <v>-6.8952137086371277</v>
      </c>
    </row>
    <row r="173" spans="2:7" ht="12" customHeight="1" x14ac:dyDescent="0.2">
      <c r="B173" s="51">
        <v>111</v>
      </c>
      <c r="C173" s="55">
        <f t="shared" si="18"/>
        <v>0.6797573688382661</v>
      </c>
      <c r="D173" s="55">
        <f t="shared" si="19"/>
        <v>5.7548436276391559E-3</v>
      </c>
      <c r="E173" s="55">
        <f t="shared" si="20"/>
        <v>0.3202426311617339</v>
      </c>
      <c r="F173" s="55">
        <f t="shared" si="21"/>
        <v>-9.5341784422681708E-2</v>
      </c>
      <c r="G173" s="55">
        <f t="shared" si="22"/>
        <v>-7.3413174005464903</v>
      </c>
    </row>
    <row r="174" spans="2:7" ht="12" customHeight="1" x14ac:dyDescent="0.2">
      <c r="B174" s="51">
        <v>112</v>
      </c>
      <c r="C174" s="55">
        <f t="shared" si="18"/>
        <v>0.6854735488675634</v>
      </c>
      <c r="D174" s="55">
        <f t="shared" si="19"/>
        <v>5.6775432148794807E-3</v>
      </c>
      <c r="E174" s="55">
        <f t="shared" si="20"/>
        <v>0.3145264511324366</v>
      </c>
      <c r="F174" s="55">
        <f t="shared" si="21"/>
        <v>-0.10105796445197901</v>
      </c>
      <c r="G174" s="55">
        <f t="shared" si="22"/>
        <v>-7.7814632628023812</v>
      </c>
    </row>
    <row r="175" spans="2:7" ht="12" customHeight="1" x14ac:dyDescent="0.2">
      <c r="B175" s="51">
        <v>113</v>
      </c>
      <c r="C175" s="55">
        <f t="shared" si="18"/>
        <v>0.69111251502391013</v>
      </c>
      <c r="D175" s="55">
        <f t="shared" si="19"/>
        <v>5.6004220153076248E-3</v>
      </c>
      <c r="E175" s="55">
        <f t="shared" si="20"/>
        <v>0.30888748497608987</v>
      </c>
      <c r="F175" s="55">
        <f t="shared" si="21"/>
        <v>-0.10669693060832575</v>
      </c>
      <c r="G175" s="55">
        <f t="shared" si="22"/>
        <v>-8.2156636568410804</v>
      </c>
    </row>
    <row r="176" spans="2:7" ht="12" customHeight="1" x14ac:dyDescent="0.2">
      <c r="B176" s="51">
        <v>114</v>
      </c>
      <c r="C176" s="55">
        <f t="shared" si="18"/>
        <v>0.69667446465087057</v>
      </c>
      <c r="D176" s="55">
        <f t="shared" si="19"/>
        <v>5.5235160206791581E-3</v>
      </c>
      <c r="E176" s="55">
        <f t="shared" si="20"/>
        <v>0.30332553534912943</v>
      </c>
      <c r="F176" s="55">
        <f t="shared" si="21"/>
        <v>-0.11225888023528618</v>
      </c>
      <c r="G176" s="55">
        <f t="shared" si="22"/>
        <v>-8.6439337781170344</v>
      </c>
    </row>
    <row r="177" spans="2:7" ht="12" customHeight="1" x14ac:dyDescent="0.2">
      <c r="B177" s="51">
        <v>115</v>
      </c>
      <c r="C177" s="55">
        <f t="shared" si="18"/>
        <v>0.70215963028344452</v>
      </c>
      <c r="D177" s="55">
        <f t="shared" si="19"/>
        <v>5.4468596287768796E-3</v>
      </c>
      <c r="E177" s="55">
        <f t="shared" si="20"/>
        <v>0.29784036971655548</v>
      </c>
      <c r="F177" s="55">
        <f t="shared" si="21"/>
        <v>-0.11774404586786014</v>
      </c>
      <c r="G177" s="55">
        <f t="shared" si="22"/>
        <v>-9.0662915318252288</v>
      </c>
    </row>
    <row r="178" spans="2:7" ht="12" customHeight="1" x14ac:dyDescent="0.2">
      <c r="B178" s="51">
        <v>116</v>
      </c>
      <c r="C178" s="55">
        <f t="shared" si="18"/>
        <v>0.70756827807406752</v>
      </c>
      <c r="D178" s="55">
        <f t="shared" si="19"/>
        <v>5.3704856833268469E-3</v>
      </c>
      <c r="E178" s="55">
        <f t="shared" si="20"/>
        <v>0.29243172192593248</v>
      </c>
      <c r="F178" s="55">
        <f t="shared" si="21"/>
        <v>-0.12315269365848314</v>
      </c>
      <c r="G178" s="55">
        <f t="shared" si="22"/>
        <v>-9.482757411703199</v>
      </c>
    </row>
    <row r="179" spans="2:7" ht="12" customHeight="1" x14ac:dyDescent="0.2">
      <c r="B179" s="51">
        <v>117</v>
      </c>
      <c r="C179" s="55">
        <f t="shared" si="18"/>
        <v>0.71290070625843072</v>
      </c>
      <c r="D179" s="55">
        <f t="shared" si="19"/>
        <v>5.2944255137125458E-3</v>
      </c>
      <c r="E179" s="55">
        <f t="shared" si="20"/>
        <v>0.28709929374156928</v>
      </c>
      <c r="F179" s="55">
        <f t="shared" si="21"/>
        <v>-0.12848512184284633</v>
      </c>
      <c r="G179" s="55">
        <f t="shared" si="22"/>
        <v>-9.8933543818991652</v>
      </c>
    </row>
    <row r="180" spans="2:7" ht="12" customHeight="1" x14ac:dyDescent="0.2">
      <c r="B180" s="51">
        <v>118</v>
      </c>
      <c r="C180" s="55">
        <f t="shared" si="18"/>
        <v>0.71815724366089106</v>
      </c>
      <c r="D180" s="55">
        <f t="shared" si="19"/>
        <v>5.2187089744382279E-3</v>
      </c>
      <c r="E180" s="55">
        <f t="shared" si="20"/>
        <v>0.28184275633910894</v>
      </c>
      <c r="F180" s="55">
        <f t="shared" si="21"/>
        <v>-0.13374165924530668</v>
      </c>
      <c r="G180" s="55">
        <f t="shared" si="22"/>
        <v>-10.298107761888613</v>
      </c>
    </row>
    <row r="181" spans="2:7" ht="12" customHeight="1" x14ac:dyDescent="0.2">
      <c r="B181" s="51">
        <v>119</v>
      </c>
      <c r="C181" s="55">
        <f t="shared" si="18"/>
        <v>0.72333824823920478</v>
      </c>
      <c r="D181" s="55">
        <f t="shared" si="19"/>
        <v>5.1433644842963904E-3</v>
      </c>
      <c r="E181" s="55">
        <f t="shared" si="20"/>
        <v>0.27666175176079522</v>
      </c>
      <c r="F181" s="55">
        <f t="shared" si="21"/>
        <v>-0.1389226638236204</v>
      </c>
      <c r="G181" s="55">
        <f t="shared" si="22"/>
        <v>-10.697045114418769</v>
      </c>
    </row>
    <row r="182" spans="2:7" ht="12" customHeight="1" x14ac:dyDescent="0.2">
      <c r="B182" s="51">
        <v>120</v>
      </c>
      <c r="C182" s="55">
        <f t="shared" si="18"/>
        <v>0.72844410566825801</v>
      </c>
      <c r="D182" s="55">
        <f t="shared" si="19"/>
        <v>5.0684190651981249E-3</v>
      </c>
      <c r="E182" s="55">
        <f t="shared" si="20"/>
        <v>0.27155589433174199</v>
      </c>
      <c r="F182" s="55">
        <f t="shared" si="21"/>
        <v>-0.14402852125267362</v>
      </c>
      <c r="G182" s="55">
        <f t="shared" si="22"/>
        <v>-11.090196136455868</v>
      </c>
    </row>
    <row r="183" spans="2:7" ht="12" customHeight="1" x14ac:dyDescent="0.2">
      <c r="B183" s="51">
        <v>121</v>
      </c>
      <c r="C183" s="55">
        <f t="shared" si="18"/>
        <v>0.73347522796244746</v>
      </c>
      <c r="D183" s="55">
        <f t="shared" si="19"/>
        <v>4.9938983806286199E-3</v>
      </c>
      <c r="E183" s="55">
        <f t="shared" si="20"/>
        <v>0.26652477203755254</v>
      </c>
      <c r="F183" s="55">
        <f t="shared" si="21"/>
        <v>-0.14905964354686307</v>
      </c>
      <c r="G183" s="55">
        <f t="shared" si="22"/>
        <v>-11.477592553108455</v>
      </c>
    </row>
    <row r="184" spans="2:7" ht="12" customHeight="1" x14ac:dyDescent="0.2">
      <c r="B184" s="51">
        <v>122</v>
      </c>
      <c r="C184" s="55">
        <f t="shared" si="18"/>
        <v>0.7384320521363128</v>
      </c>
      <c r="D184" s="55">
        <f t="shared" si="19"/>
        <v>4.9198267736934691E-3</v>
      </c>
      <c r="E184" s="55">
        <f t="shared" si="20"/>
        <v>0.2615679478636872</v>
      </c>
      <c r="F184" s="55">
        <f t="shared" si="21"/>
        <v>-0.15401646772072841</v>
      </c>
      <c r="G184" s="55">
        <f t="shared" si="22"/>
        <v>-11.859268014496086</v>
      </c>
    </row>
    <row r="185" spans="2:7" ht="12" customHeight="1" x14ac:dyDescent="0.2">
      <c r="B185" s="51">
        <v>123</v>
      </c>
      <c r="C185" s="55">
        <f t="shared" si="18"/>
        <v>0.74331503890299622</v>
      </c>
      <c r="D185" s="55">
        <f t="shared" si="19"/>
        <v>4.846227304724551E-3</v>
      </c>
      <c r="E185" s="55">
        <f t="shared" si="20"/>
        <v>0.25668496109700378</v>
      </c>
      <c r="F185" s="55">
        <f t="shared" si="21"/>
        <v>-0.15889945448741183</v>
      </c>
      <c r="G185" s="55">
        <f t="shared" si="22"/>
        <v>-12.235257995530709</v>
      </c>
    </row>
    <row r="186" spans="2:7" ht="12" customHeight="1" x14ac:dyDescent="0.2">
      <c r="B186" s="51">
        <v>124</v>
      </c>
      <c r="C186" s="55">
        <f t="shared" si="18"/>
        <v>0.74812467141008154</v>
      </c>
      <c r="D186" s="55">
        <f t="shared" si="19"/>
        <v>4.7731217884172117E-3</v>
      </c>
      <c r="E186" s="55">
        <f t="shared" si="20"/>
        <v>0.25187532858991846</v>
      </c>
      <c r="F186" s="55">
        <f t="shared" si="21"/>
        <v>-0.16370908699449715</v>
      </c>
      <c r="G186" s="55">
        <f t="shared" si="22"/>
        <v>-12.605599698576279</v>
      </c>
    </row>
    <row r="187" spans="2:7" ht="12" customHeight="1" x14ac:dyDescent="0.2">
      <c r="B187" s="51">
        <v>125</v>
      </c>
      <c r="C187" s="55">
        <f t="shared" si="18"/>
        <v>0.75286145401231652</v>
      </c>
      <c r="D187" s="55">
        <f t="shared" si="19"/>
        <v>4.7005308304733069E-3</v>
      </c>
      <c r="E187" s="55">
        <f t="shared" si="20"/>
        <v>0.24713854598768348</v>
      </c>
      <c r="F187" s="55">
        <f t="shared" si="21"/>
        <v>-0.16844586959673213</v>
      </c>
      <c r="G187" s="55">
        <f t="shared" si="22"/>
        <v>-12.970331958948373</v>
      </c>
    </row>
    <row r="188" spans="2:7" ht="12" customHeight="1" x14ac:dyDescent="0.2">
      <c r="B188" s="51">
        <v>126</v>
      </c>
      <c r="C188" s="55">
        <f t="shared" si="18"/>
        <v>0.75752591108072964</v>
      </c>
      <c r="D188" s="55">
        <f t="shared" si="19"/>
        <v>4.6284738637272279E-3</v>
      </c>
      <c r="E188" s="55">
        <f t="shared" si="20"/>
        <v>0.24247408891927036</v>
      </c>
      <c r="F188" s="55">
        <f t="shared" si="21"/>
        <v>-0.17311032666514525</v>
      </c>
      <c r="G188" s="55">
        <f t="shared" si="22"/>
        <v>-13.329495153216183</v>
      </c>
    </row>
    <row r="189" spans="2:7" ht="12" customHeight="1" x14ac:dyDescent="0.2">
      <c r="B189" s="51">
        <v>127</v>
      </c>
      <c r="C189" s="55">
        <f t="shared" si="18"/>
        <v>0.76211858584760195</v>
      </c>
      <c r="D189" s="55">
        <f t="shared" si="19"/>
        <v>4.5569691837345399E-3</v>
      </c>
      <c r="E189" s="55">
        <f t="shared" si="20"/>
        <v>0.23788141415239805</v>
      </c>
      <c r="F189" s="55">
        <f t="shared" si="21"/>
        <v>-0.17770300143201756</v>
      </c>
      <c r="G189" s="55">
        <f t="shared" si="22"/>
        <v>-13.68313111026535</v>
      </c>
    </row>
    <row r="190" spans="2:7" ht="12" customHeight="1" x14ac:dyDescent="0.2">
      <c r="B190" s="51">
        <v>128</v>
      </c>
      <c r="C190" s="55">
        <f t="shared" si="18"/>
        <v>0.76664003928675006</v>
      </c>
      <c r="D190" s="55">
        <f t="shared" si="19"/>
        <v>4.4860339838051419E-3</v>
      </c>
      <c r="E190" s="55">
        <f t="shared" si="20"/>
        <v>0.23335996071324994</v>
      </c>
      <c r="F190" s="55">
        <f t="shared" si="21"/>
        <v>-0.18222445487116568</v>
      </c>
      <c r="G190" s="55">
        <f t="shared" si="22"/>
        <v>-14.031283025079755</v>
      </c>
    </row>
    <row r="191" spans="2:7" ht="12" customHeight="1" x14ac:dyDescent="0.2">
      <c r="B191" s="51">
        <v>129</v>
      </c>
      <c r="C191" s="55">
        <f t="shared" si="18"/>
        <v>0.77109084902856229</v>
      </c>
      <c r="D191" s="55">
        <f t="shared" si="19"/>
        <v>4.4156843894650665E-3</v>
      </c>
      <c r="E191" s="55">
        <f t="shared" si="20"/>
        <v>0.22890915097143771</v>
      </c>
      <c r="F191" s="55">
        <f t="shared" si="21"/>
        <v>-0.1866752646129779</v>
      </c>
      <c r="G191" s="55">
        <f t="shared" si="22"/>
        <v>-14.373995375199296</v>
      </c>
    </row>
    <row r="192" spans="2:7" ht="12" customHeight="1" x14ac:dyDescent="0.2">
      <c r="B192" s="51">
        <v>130</v>
      </c>
      <c r="C192" s="55">
        <f t="shared" si="18"/>
        <v>0.77547160830920014</v>
      </c>
      <c r="D192" s="55">
        <f t="shared" si="19"/>
        <v>4.3459354923330237E-3</v>
      </c>
      <c r="E192" s="55">
        <f t="shared" si="20"/>
        <v>0.22452839169079986</v>
      </c>
      <c r="F192" s="55">
        <f t="shared" si="21"/>
        <v>-0.19105602389361576</v>
      </c>
      <c r="G192" s="55">
        <f t="shared" si="22"/>
        <v>-14.711313839808412</v>
      </c>
    </row>
    <row r="193" spans="2:7" ht="12" customHeight="1" x14ac:dyDescent="0.2">
      <c r="B193" s="51">
        <v>131</v>
      </c>
      <c r="C193" s="55">
        <f t="shared" si="18"/>
        <v>0.77978292495338186</v>
      </c>
      <c r="D193" s="55">
        <f t="shared" si="19"/>
        <v>4.2768013833997288E-3</v>
      </c>
      <c r="E193" s="55">
        <f t="shared" si="20"/>
        <v>0.22021707504661814</v>
      </c>
      <c r="F193" s="55">
        <f t="shared" si="21"/>
        <v>-0.19536734053779747</v>
      </c>
      <c r="G193" s="55">
        <f t="shared" si="22"/>
        <v>-15.043285221410404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16"/>
  <sheetViews>
    <sheetView topLeftCell="A91" workbookViewId="0">
      <selection activeCell="F120" sqref="F120"/>
    </sheetView>
  </sheetViews>
  <sheetFormatPr defaultColWidth="17.42578125" defaultRowHeight="11.25" customHeight="1" x14ac:dyDescent="0.25"/>
  <sheetData>
    <row r="6" spans="3:11" ht="11.25" customHeight="1" x14ac:dyDescent="0.25">
      <c r="C6" s="50" t="s">
        <v>92</v>
      </c>
    </row>
    <row r="7" spans="3:11" ht="11.25" customHeight="1" x14ac:dyDescent="0.25">
      <c r="C7" s="49" t="s">
        <v>87</v>
      </c>
      <c r="D7" s="49" t="s">
        <v>88</v>
      </c>
      <c r="E7" s="49" t="s">
        <v>89</v>
      </c>
      <c r="F7" s="49" t="s">
        <v>90</v>
      </c>
      <c r="G7" s="49" t="s">
        <v>91</v>
      </c>
      <c r="H7" s="49" t="s">
        <v>131</v>
      </c>
      <c r="I7" s="49" t="s">
        <v>133</v>
      </c>
    </row>
    <row r="8" spans="3:11" ht="11.25" customHeight="1" x14ac:dyDescent="0.25">
      <c r="C8" s="50" t="s">
        <v>136</v>
      </c>
      <c r="D8" s="51">
        <v>89</v>
      </c>
      <c r="E8" s="51">
        <v>86</v>
      </c>
      <c r="F8" s="51">
        <v>102</v>
      </c>
      <c r="G8" s="51">
        <v>102</v>
      </c>
      <c r="H8" s="54">
        <f>AVERAGE(D8:G8)</f>
        <v>94.75</v>
      </c>
      <c r="I8" s="54">
        <f>_xlfn.STDEV.P(D8:G8)</f>
        <v>7.3271754448764224</v>
      </c>
    </row>
    <row r="9" spans="3:11" ht="11.25" customHeight="1" x14ac:dyDescent="0.25">
      <c r="C9" s="50" t="s">
        <v>132</v>
      </c>
      <c r="D9" s="51">
        <f>D8*0.55</f>
        <v>48.95</v>
      </c>
      <c r="E9" s="51">
        <f t="shared" ref="E9:G9" si="0">E8*0.55</f>
        <v>47.300000000000004</v>
      </c>
      <c r="F9" s="51">
        <f t="shared" si="0"/>
        <v>56.1</v>
      </c>
      <c r="G9" s="51">
        <f t="shared" si="0"/>
        <v>56.1</v>
      </c>
      <c r="H9" s="54">
        <f>AVERAGE(D9:G9)</f>
        <v>52.112499999999997</v>
      </c>
      <c r="I9" s="54">
        <f>_xlfn.STDEV.P(D9:G9)</f>
        <v>4.0299464946820311</v>
      </c>
    </row>
    <row r="11" spans="3:11" ht="11.25" customHeight="1" x14ac:dyDescent="0.25">
      <c r="H11" s="77"/>
    </row>
    <row r="13" spans="3:11" ht="11.25" customHeight="1" x14ac:dyDescent="0.25">
      <c r="G13" s="49" t="s">
        <v>136</v>
      </c>
      <c r="H13" s="49" t="s">
        <v>132</v>
      </c>
    </row>
    <row r="14" spans="3:11" ht="11.25" customHeight="1" x14ac:dyDescent="0.25">
      <c r="F14" s="49" t="s">
        <v>117</v>
      </c>
      <c r="G14" s="51">
        <f>(H8/I8)^2</f>
        <v>167.21885913853319</v>
      </c>
      <c r="H14" s="51">
        <f>(H9/I9)^2</f>
        <v>167.21885913853328</v>
      </c>
    </row>
    <row r="15" spans="3:11" ht="11.25" customHeight="1" x14ac:dyDescent="0.25">
      <c r="F15" s="49" t="s">
        <v>118</v>
      </c>
      <c r="G15" s="51">
        <f>I8^2/H8</f>
        <v>0.56662269129287601</v>
      </c>
      <c r="H15" s="51">
        <f>I9^2/H9</f>
        <v>0.31164248021108165</v>
      </c>
    </row>
    <row r="16" spans="3:11" ht="33.75" x14ac:dyDescent="0.25">
      <c r="C16" s="49" t="s">
        <v>129</v>
      </c>
      <c r="D16" s="49" t="s">
        <v>130</v>
      </c>
      <c r="F16" s="49" t="s">
        <v>134</v>
      </c>
      <c r="G16" s="49" t="s">
        <v>135</v>
      </c>
      <c r="H16" s="49" t="s">
        <v>137</v>
      </c>
      <c r="I16" s="49" t="s">
        <v>138</v>
      </c>
      <c r="J16" s="49" t="s">
        <v>139</v>
      </c>
      <c r="K16" s="49" t="s">
        <v>140</v>
      </c>
    </row>
    <row r="17" spans="3:11" ht="11.25" customHeight="1" x14ac:dyDescent="0.25">
      <c r="C17" s="51">
        <v>1</v>
      </c>
      <c r="D17" s="74">
        <v>0.02</v>
      </c>
      <c r="F17" s="51">
        <v>30</v>
      </c>
      <c r="G17" s="76">
        <f>GAMMADIST(F17,$G$14,$G$15,TRUE)</f>
        <v>5.7843362303203366E-36</v>
      </c>
      <c r="H17" s="76">
        <f>GAMMADIST(F17,$G$14,$G$15,FALSE)</f>
        <v>2.2121097859767609E-35</v>
      </c>
      <c r="I17" s="76">
        <f>GAMMADIST(F17,$H$14,$H$15,TRUE)</f>
        <v>3.6831078719381536E-11</v>
      </c>
      <c r="J17" s="76">
        <f>GAMMADIST(F17,$H$14,$H$15,FALSE)</f>
        <v>8.8698330836058891E-11</v>
      </c>
      <c r="K17" s="76">
        <f>(1-I17)*20-22*G17</f>
        <v>19.999999999263377</v>
      </c>
    </row>
    <row r="18" spans="3:11" ht="11.25" customHeight="1" x14ac:dyDescent="0.25">
      <c r="C18" s="51">
        <v>2</v>
      </c>
      <c r="D18" s="74">
        <v>0.11</v>
      </c>
      <c r="F18" s="51">
        <v>31</v>
      </c>
      <c r="G18" s="76">
        <f t="shared" ref="G18:G81" si="1">GAMMADIST(F18,$G$14,$G$15,TRUE)</f>
        <v>2.4194068494702018E-34</v>
      </c>
      <c r="H18" s="76">
        <f t="shared" ref="H18:H81" si="2">GAMMADIST(F18,$G$14,$G$15,FALSE)</f>
        <v>8.8180937797114623E-34</v>
      </c>
      <c r="I18" s="76">
        <f t="shared" ref="I18:I81" si="3">GAMMADIST(F18,$H$14,$H$15,TRUE)</f>
        <v>3.7412985278988198E-10</v>
      </c>
      <c r="J18" s="76">
        <f t="shared" ref="J18:J81" si="4">GAMMADIST(F18,$H$14,$H$15,FALSE)</f>
        <v>8.3440829714270009E-10</v>
      </c>
      <c r="K18" s="76">
        <f t="shared" ref="K18:K81" si="5">(1-I18)*20-22*G18</f>
        <v>19.999999992517402</v>
      </c>
    </row>
    <row r="19" spans="3:11" ht="11.25" customHeight="1" x14ac:dyDescent="0.25">
      <c r="C19" s="51">
        <v>3</v>
      </c>
      <c r="D19" s="74">
        <v>0.15</v>
      </c>
      <c r="F19" s="51">
        <v>32</v>
      </c>
      <c r="G19" s="76">
        <f t="shared" si="1"/>
        <v>8.5046448497058182E-33</v>
      </c>
      <c r="H19" s="76">
        <f t="shared" si="2"/>
        <v>2.9565560915902666E-32</v>
      </c>
      <c r="I19" s="76">
        <f t="shared" si="3"/>
        <v>3.1992266789591305E-9</v>
      </c>
      <c r="J19" s="76">
        <f t="shared" si="4"/>
        <v>6.6021464569754641E-9</v>
      </c>
      <c r="K19" s="76">
        <f t="shared" si="5"/>
        <v>19.999999936015467</v>
      </c>
    </row>
    <row r="20" spans="3:11" ht="11.25" customHeight="1" x14ac:dyDescent="0.25">
      <c r="C20" s="51">
        <v>4</v>
      </c>
      <c r="D20" s="74">
        <v>0.18</v>
      </c>
      <c r="F20" s="51">
        <v>33</v>
      </c>
      <c r="G20" s="76">
        <f t="shared" si="1"/>
        <v>2.5395242323645353E-31</v>
      </c>
      <c r="H20" s="76">
        <f t="shared" si="2"/>
        <v>8.4268848499227998E-31</v>
      </c>
      <c r="I20" s="76">
        <f t="shared" si="3"/>
        <v>2.3281219120407476E-8</v>
      </c>
      <c r="J20" s="76">
        <f t="shared" si="4"/>
        <v>4.4408000725895169E-8</v>
      </c>
      <c r="K20" s="76">
        <f t="shared" si="5"/>
        <v>19.999999534375618</v>
      </c>
    </row>
    <row r="21" spans="3:11" ht="11.25" customHeight="1" x14ac:dyDescent="0.25">
      <c r="C21" s="51">
        <v>5</v>
      </c>
      <c r="D21" s="74">
        <v>0.21</v>
      </c>
      <c r="F21" s="51">
        <v>34</v>
      </c>
      <c r="G21" s="76">
        <f t="shared" si="1"/>
        <v>6.5048558050795396E-30</v>
      </c>
      <c r="H21" s="76">
        <f t="shared" si="2"/>
        <v>2.0617180136168475E-29</v>
      </c>
      <c r="I21" s="76">
        <f t="shared" si="3"/>
        <v>1.4561945791331798E-7</v>
      </c>
      <c r="J21" s="76">
        <f t="shared" si="4"/>
        <v>2.5640031710658367E-7</v>
      </c>
      <c r="K21" s="76">
        <f t="shared" si="5"/>
        <v>19.99999708761084</v>
      </c>
    </row>
    <row r="22" spans="3:11" ht="11.25" customHeight="1" x14ac:dyDescent="0.25">
      <c r="C22" s="51">
        <v>6</v>
      </c>
      <c r="D22" s="74">
        <v>0.25</v>
      </c>
      <c r="F22" s="51">
        <v>35</v>
      </c>
      <c r="G22" s="76">
        <f t="shared" si="1"/>
        <v>1.4420620357409551E-28</v>
      </c>
      <c r="H22" s="76">
        <f t="shared" si="2"/>
        <v>4.368357136947361E-28</v>
      </c>
      <c r="I22" s="76">
        <f t="shared" si="3"/>
        <v>7.9002768198459734E-7</v>
      </c>
      <c r="J22" s="76">
        <f t="shared" si="4"/>
        <v>1.2820429067847222E-6</v>
      </c>
      <c r="K22" s="76">
        <f t="shared" si="5"/>
        <v>19.999984199446359</v>
      </c>
    </row>
    <row r="23" spans="3:11" ht="11.25" customHeight="1" x14ac:dyDescent="0.25">
      <c r="C23" s="51">
        <v>7</v>
      </c>
      <c r="D23" s="74">
        <v>0.28999999999999998</v>
      </c>
      <c r="F23" s="51">
        <v>36</v>
      </c>
      <c r="G23" s="76">
        <f t="shared" si="1"/>
        <v>2.7895627521987934E-27</v>
      </c>
      <c r="H23" s="76">
        <f t="shared" si="2"/>
        <v>8.0807936688500818E-27</v>
      </c>
      <c r="I23" s="76">
        <f t="shared" si="3"/>
        <v>3.7489966578802511E-6</v>
      </c>
      <c r="J23" s="76">
        <f t="shared" si="4"/>
        <v>5.5967198907522289E-6</v>
      </c>
      <c r="K23" s="76">
        <f t="shared" si="5"/>
        <v>19.999925020066843</v>
      </c>
    </row>
    <row r="24" spans="3:11" ht="11.25" customHeight="1" x14ac:dyDescent="0.25">
      <c r="C24" s="51">
        <v>8</v>
      </c>
      <c r="D24" s="74">
        <v>0.33</v>
      </c>
      <c r="F24" s="51">
        <v>37</v>
      </c>
      <c r="G24" s="76">
        <f t="shared" si="1"/>
        <v>4.7440385954290124E-26</v>
      </c>
      <c r="H24" s="76">
        <f t="shared" si="2"/>
        <v>1.31482463413707E-25</v>
      </c>
      <c r="I24" s="76">
        <f t="shared" si="3"/>
        <v>1.5681963156008312E-5</v>
      </c>
      <c r="J24" s="76">
        <f t="shared" si="4"/>
        <v>2.1490301898587769E-5</v>
      </c>
      <c r="K24" s="76">
        <f t="shared" si="5"/>
        <v>19.999686360736881</v>
      </c>
    </row>
    <row r="25" spans="3:11" ht="11.25" customHeight="1" x14ac:dyDescent="0.25">
      <c r="C25" s="51">
        <v>9</v>
      </c>
      <c r="D25" s="74">
        <v>0.37</v>
      </c>
      <c r="F25" s="51">
        <v>38</v>
      </c>
      <c r="G25" s="76">
        <f t="shared" si="1"/>
        <v>7.1419074454974795E-25</v>
      </c>
      <c r="H25" s="76">
        <f t="shared" si="2"/>
        <v>1.894662969824071E-24</v>
      </c>
      <c r="I25" s="76">
        <f t="shared" si="3"/>
        <v>5.8239371410464025E-5</v>
      </c>
      <c r="J25" s="76">
        <f t="shared" si="4"/>
        <v>7.3080545765562041E-5</v>
      </c>
      <c r="K25" s="76">
        <f t="shared" si="5"/>
        <v>19.998835212571791</v>
      </c>
    </row>
    <row r="26" spans="3:11" ht="11.25" customHeight="1" x14ac:dyDescent="0.25">
      <c r="C26" s="51">
        <v>10</v>
      </c>
      <c r="D26" s="74">
        <v>0.4</v>
      </c>
      <c r="F26" s="51">
        <v>39</v>
      </c>
      <c r="G26" s="76">
        <f t="shared" si="1"/>
        <v>9.5784514916131008E-24</v>
      </c>
      <c r="H26" s="76">
        <f t="shared" si="2"/>
        <v>2.4332522874238287E-23</v>
      </c>
      <c r="I26" s="76">
        <f t="shared" si="3"/>
        <v>1.9331573426962308E-4</v>
      </c>
      <c r="J26" s="76">
        <f t="shared" si="4"/>
        <v>2.2148896093746078E-4</v>
      </c>
      <c r="K26" s="76">
        <f t="shared" si="5"/>
        <v>19.996133685314607</v>
      </c>
    </row>
    <row r="27" spans="3:11" ht="11.25" customHeight="1" x14ac:dyDescent="0.25">
      <c r="C27" s="51">
        <v>11</v>
      </c>
      <c r="D27" s="74">
        <v>0.43</v>
      </c>
      <c r="F27" s="51">
        <v>40</v>
      </c>
      <c r="G27" s="76">
        <f t="shared" si="1"/>
        <v>1.1511803426635365E-22</v>
      </c>
      <c r="H27" s="76">
        <f t="shared" si="2"/>
        <v>2.8013402907603144E-22</v>
      </c>
      <c r="I27" s="76">
        <f t="shared" si="3"/>
        <v>5.7712163681850385E-4</v>
      </c>
      <c r="J27" s="76">
        <f t="shared" si="4"/>
        <v>6.0176364080134325E-4</v>
      </c>
      <c r="K27" s="76">
        <f t="shared" si="5"/>
        <v>19.98845756726363</v>
      </c>
    </row>
    <row r="28" spans="3:11" ht="11.25" customHeight="1" x14ac:dyDescent="0.25">
      <c r="C28" s="51">
        <v>12</v>
      </c>
      <c r="D28" s="74">
        <v>0.47</v>
      </c>
      <c r="F28" s="51">
        <v>41</v>
      </c>
      <c r="G28" s="76">
        <f t="shared" si="1"/>
        <v>1.2465845289104314E-21</v>
      </c>
      <c r="H28" s="76">
        <f t="shared" si="2"/>
        <v>2.9067858107199828E-21</v>
      </c>
      <c r="I28" s="76">
        <f t="shared" si="3"/>
        <v>1.5587229770726808E-3</v>
      </c>
      <c r="J28" s="76">
        <f t="shared" si="4"/>
        <v>1.4735614051695509E-3</v>
      </c>
      <c r="K28" s="76">
        <f t="shared" si="5"/>
        <v>19.968825540458546</v>
      </c>
    </row>
    <row r="29" spans="3:11" ht="11.25" customHeight="1" x14ac:dyDescent="0.25">
      <c r="C29" s="51">
        <v>13</v>
      </c>
      <c r="D29" s="74">
        <v>0.51</v>
      </c>
      <c r="F29" s="51">
        <v>42</v>
      </c>
      <c r="G29" s="76">
        <f t="shared" si="1"/>
        <v>1.2224282869649722E-20</v>
      </c>
      <c r="H29" s="76">
        <f t="shared" si="2"/>
        <v>2.7321464244471912E-20</v>
      </c>
      <c r="I29" s="76">
        <f t="shared" si="3"/>
        <v>3.8298600679532785E-3</v>
      </c>
      <c r="J29" s="76">
        <f t="shared" si="4"/>
        <v>3.2685437922941683E-3</v>
      </c>
      <c r="K29" s="76">
        <f t="shared" si="5"/>
        <v>19.923402798640936</v>
      </c>
    </row>
    <row r="30" spans="3:11" ht="11.25" customHeight="1" x14ac:dyDescent="0.25">
      <c r="C30" s="51">
        <v>14</v>
      </c>
      <c r="D30" s="74">
        <v>0.55000000000000004</v>
      </c>
      <c r="F30" s="51">
        <v>43</v>
      </c>
      <c r="G30" s="76">
        <f t="shared" si="1"/>
        <v>1.0906541253186795E-19</v>
      </c>
      <c r="H30" s="76">
        <f t="shared" si="2"/>
        <v>2.3370093053872538E-19</v>
      </c>
      <c r="I30" s="76">
        <f t="shared" si="3"/>
        <v>8.6059892930743162E-3</v>
      </c>
      <c r="J30" s="76">
        <f t="shared" si="4"/>
        <v>6.5979027420822499E-3</v>
      </c>
      <c r="K30" s="76">
        <f t="shared" si="5"/>
        <v>19.827880214138514</v>
      </c>
    </row>
    <row r="31" spans="3:11" ht="11.25" customHeight="1" x14ac:dyDescent="0.25">
      <c r="C31" s="51">
        <v>15</v>
      </c>
      <c r="D31" s="74">
        <v>0.59</v>
      </c>
      <c r="F31" s="51">
        <v>44</v>
      </c>
      <c r="G31" s="76">
        <f t="shared" si="1"/>
        <v>8.8922436521417864E-19</v>
      </c>
      <c r="H31" s="76">
        <f t="shared" si="2"/>
        <v>1.8271102040659473E-18</v>
      </c>
      <c r="I31" s="76">
        <f t="shared" si="3"/>
        <v>1.7775231153697564E-2</v>
      </c>
      <c r="J31" s="76">
        <f t="shared" si="4"/>
        <v>1.2173216372634925E-2</v>
      </c>
      <c r="K31" s="76">
        <f t="shared" si="5"/>
        <v>19.644495376926049</v>
      </c>
    </row>
    <row r="32" spans="3:11" ht="11.25" customHeight="1" x14ac:dyDescent="0.25">
      <c r="C32" s="51">
        <v>16</v>
      </c>
      <c r="D32" s="74">
        <v>0.62</v>
      </c>
      <c r="F32" s="51">
        <v>45</v>
      </c>
      <c r="G32" s="76">
        <f t="shared" si="1"/>
        <v>6.6522344556823082E-18</v>
      </c>
      <c r="H32" s="76">
        <f t="shared" si="2"/>
        <v>1.3109081260956689E-17</v>
      </c>
      <c r="I32" s="76">
        <f t="shared" si="3"/>
        <v>3.3910951626829784E-2</v>
      </c>
      <c r="J32" s="76">
        <f t="shared" si="4"/>
        <v>2.0611423394564444E-2</v>
      </c>
      <c r="K32" s="76">
        <f t="shared" si="5"/>
        <v>19.321780967463404</v>
      </c>
    </row>
    <row r="33" spans="3:11" ht="11.25" customHeight="1" x14ac:dyDescent="0.25">
      <c r="C33" s="51">
        <v>17</v>
      </c>
      <c r="D33" s="74">
        <v>0.65</v>
      </c>
      <c r="F33" s="51">
        <v>46</v>
      </c>
      <c r="G33" s="76">
        <f t="shared" si="1"/>
        <v>4.5836419212367394E-17</v>
      </c>
      <c r="H33" s="76">
        <f t="shared" si="2"/>
        <v>8.664082938844198E-17</v>
      </c>
      <c r="I33" s="76">
        <f t="shared" si="3"/>
        <v>6.0038442762460398E-2</v>
      </c>
      <c r="J33" s="76">
        <f t="shared" si="4"/>
        <v>3.2147963055673433E-2</v>
      </c>
      <c r="K33" s="76">
        <f t="shared" si="5"/>
        <v>18.799231144750792</v>
      </c>
    </row>
    <row r="34" spans="3:11" ht="11.25" customHeight="1" x14ac:dyDescent="0.25">
      <c r="C34" s="51">
        <v>18</v>
      </c>
      <c r="D34" s="74">
        <v>0.69</v>
      </c>
      <c r="F34" s="51">
        <v>47</v>
      </c>
      <c r="G34" s="76">
        <f t="shared" si="1"/>
        <v>2.9193736148262009E-16</v>
      </c>
      <c r="H34" s="76">
        <f t="shared" si="2"/>
        <v>5.2935814802178497E-16</v>
      </c>
      <c r="I34" s="76">
        <f t="shared" si="3"/>
        <v>9.9105628969679047E-2</v>
      </c>
      <c r="J34" s="76">
        <f t="shared" si="4"/>
        <v>4.6352759334842834E-2</v>
      </c>
      <c r="K34" s="76">
        <f t="shared" si="5"/>
        <v>18.017887420606414</v>
      </c>
    </row>
    <row r="35" spans="3:11" ht="11.25" customHeight="1" x14ac:dyDescent="0.25">
      <c r="C35" s="51">
        <v>19</v>
      </c>
      <c r="D35" s="74">
        <v>0.73</v>
      </c>
      <c r="F35" s="51">
        <v>48</v>
      </c>
      <c r="G35" s="76">
        <f t="shared" si="1"/>
        <v>1.7244726079517883E-15</v>
      </c>
      <c r="H35" s="76">
        <f t="shared" si="2"/>
        <v>2.9997854502296739E-15</v>
      </c>
      <c r="I35" s="76">
        <f t="shared" si="3"/>
        <v>0.15322901907161943</v>
      </c>
      <c r="J35" s="76">
        <f t="shared" si="4"/>
        <v>6.1988526786324154E-2</v>
      </c>
      <c r="K35" s="76">
        <f t="shared" si="5"/>
        <v>16.935419618567572</v>
      </c>
    </row>
    <row r="36" spans="3:11" ht="11.25" customHeight="1" x14ac:dyDescent="0.25">
      <c r="C36" s="51">
        <v>20</v>
      </c>
      <c r="D36" s="74">
        <v>0.77</v>
      </c>
      <c r="F36" s="51">
        <v>49</v>
      </c>
      <c r="G36" s="76">
        <f t="shared" si="1"/>
        <v>9.4770511192923636E-15</v>
      </c>
      <c r="H36" s="76">
        <f t="shared" si="2"/>
        <v>1.5815845608575422E-14</v>
      </c>
      <c r="I36" s="76">
        <f t="shared" si="3"/>
        <v>0.22292059848445006</v>
      </c>
      <c r="J36" s="76">
        <f t="shared" si="4"/>
        <v>7.7127395877725546E-2</v>
      </c>
      <c r="K36" s="76">
        <f t="shared" si="5"/>
        <v>15.541588030310793</v>
      </c>
    </row>
    <row r="37" spans="3:11" ht="11.25" customHeight="1" x14ac:dyDescent="0.25">
      <c r="C37" s="51">
        <v>21</v>
      </c>
      <c r="D37" s="74">
        <v>0.81</v>
      </c>
      <c r="F37" s="51">
        <v>50</v>
      </c>
      <c r="G37" s="76">
        <f t="shared" si="1"/>
        <v>4.8598323169727218E-14</v>
      </c>
      <c r="H37" s="76">
        <f t="shared" si="2"/>
        <v>7.7807703688321721E-14</v>
      </c>
      <c r="I37" s="76">
        <f t="shared" si="3"/>
        <v>0.30657329145649426</v>
      </c>
      <c r="J37" s="76">
        <f t="shared" si="4"/>
        <v>8.9543482372824793E-2</v>
      </c>
      <c r="K37" s="76">
        <f t="shared" si="5"/>
        <v>13.868534170869045</v>
      </c>
    </row>
    <row r="38" spans="3:11" ht="11.25" customHeight="1" x14ac:dyDescent="0.25">
      <c r="C38" s="51">
        <v>22</v>
      </c>
      <c r="D38" s="74">
        <v>0.85</v>
      </c>
      <c r="F38" s="51">
        <v>51</v>
      </c>
      <c r="G38" s="76">
        <f t="shared" si="1"/>
        <v>2.3318790602384294E-13</v>
      </c>
      <c r="H38" s="76">
        <f t="shared" si="2"/>
        <v>3.5815566918555637E-13</v>
      </c>
      <c r="I38" s="76">
        <f t="shared" si="3"/>
        <v>0.40043533016087562</v>
      </c>
      <c r="J38" s="76">
        <f t="shared" si="4"/>
        <v>9.7269871558536877E-2</v>
      </c>
      <c r="K38" s="76">
        <f t="shared" si="5"/>
        <v>11.991293396777358</v>
      </c>
    </row>
    <row r="39" spans="3:11" ht="11.25" customHeight="1" x14ac:dyDescent="0.25">
      <c r="C39" s="51">
        <v>23</v>
      </c>
      <c r="D39" s="74">
        <v>0.88</v>
      </c>
      <c r="F39" s="51">
        <v>52</v>
      </c>
      <c r="G39" s="76">
        <f t="shared" si="1"/>
        <v>1.0496961004176574E-12</v>
      </c>
      <c r="H39" s="76">
        <f t="shared" si="2"/>
        <v>1.5465423239553146E-12</v>
      </c>
      <c r="I39" s="76">
        <f t="shared" si="3"/>
        <v>0.49914205265118705</v>
      </c>
      <c r="J39" s="76">
        <f t="shared" si="4"/>
        <v>9.9120492860571618E-2</v>
      </c>
      <c r="K39" s="76">
        <f t="shared" si="5"/>
        <v>10.017158946953167</v>
      </c>
    </row>
    <row r="40" spans="3:11" ht="11.25" customHeight="1" x14ac:dyDescent="0.25">
      <c r="C40" s="51">
        <v>24</v>
      </c>
      <c r="D40" s="74">
        <v>0.92</v>
      </c>
      <c r="F40" s="51">
        <v>53</v>
      </c>
      <c r="G40" s="76">
        <f t="shared" si="1"/>
        <v>4.4439183947272581E-12</v>
      </c>
      <c r="H40" s="76">
        <f t="shared" si="2"/>
        <v>6.2798624445668359E-12</v>
      </c>
      <c r="I40" s="76">
        <f t="shared" si="3"/>
        <v>0.59666837190578592</v>
      </c>
      <c r="J40" s="76">
        <f t="shared" si="4"/>
        <v>9.4983223548586015E-2</v>
      </c>
      <c r="K40" s="76">
        <f t="shared" si="5"/>
        <v>8.0666325617865162</v>
      </c>
    </row>
    <row r="41" spans="3:11" ht="11.25" customHeight="1" x14ac:dyDescent="0.25">
      <c r="C41" s="51">
        <v>25</v>
      </c>
      <c r="D41" s="74">
        <v>0.96</v>
      </c>
      <c r="F41" s="51">
        <v>54</v>
      </c>
      <c r="G41" s="76">
        <f t="shared" si="1"/>
        <v>1.7734805095762552E-11</v>
      </c>
      <c r="H41" s="76">
        <f t="shared" si="2"/>
        <v>2.40344990868912E-11</v>
      </c>
      <c r="I41" s="76">
        <f t="shared" si="3"/>
        <v>0.68741430089472688</v>
      </c>
      <c r="J41" s="76">
        <f t="shared" si="4"/>
        <v>8.5788086198611835E-2</v>
      </c>
      <c r="K41" s="76">
        <f t="shared" si="5"/>
        <v>6.2517139817152962</v>
      </c>
    </row>
    <row r="42" spans="3:11" ht="11.25" customHeight="1" x14ac:dyDescent="0.25">
      <c r="C42" s="51">
        <v>26</v>
      </c>
      <c r="D42" s="74">
        <v>1</v>
      </c>
      <c r="F42" s="51">
        <v>55</v>
      </c>
      <c r="G42" s="76">
        <f t="shared" si="1"/>
        <v>6.6865604381279759E-11</v>
      </c>
      <c r="H42" s="76">
        <f t="shared" si="2"/>
        <v>8.6888033213355967E-11</v>
      </c>
      <c r="I42" s="76">
        <f t="shared" si="3"/>
        <v>0.76710710381913094</v>
      </c>
      <c r="J42" s="76">
        <f t="shared" si="4"/>
        <v>7.3189200241146862E-2</v>
      </c>
      <c r="K42" s="76">
        <f t="shared" si="5"/>
        <v>4.6578579221463379</v>
      </c>
    </row>
    <row r="43" spans="3:11" ht="11.25" customHeight="1" x14ac:dyDescent="0.25">
      <c r="F43" s="51">
        <v>56</v>
      </c>
      <c r="G43" s="76">
        <f t="shared" si="1"/>
        <v>2.3867259443795548E-10</v>
      </c>
      <c r="H43" s="76">
        <f t="shared" si="2"/>
        <v>2.9731521404867286E-10</v>
      </c>
      <c r="I43" s="76">
        <f t="shared" si="3"/>
        <v>0.83329866590017154</v>
      </c>
      <c r="J43" s="76">
        <f t="shared" si="4"/>
        <v>5.9101608218581833E-2</v>
      </c>
      <c r="K43" s="76">
        <f t="shared" si="5"/>
        <v>3.334026676745772</v>
      </c>
    </row>
    <row r="44" spans="3:11" ht="11.25" customHeight="1" x14ac:dyDescent="0.25">
      <c r="F44" s="51">
        <v>57</v>
      </c>
      <c r="G44" s="76">
        <f t="shared" si="1"/>
        <v>8.0813908173609174E-10</v>
      </c>
      <c r="H44" s="76">
        <f t="shared" si="2"/>
        <v>9.6483159672227693E-10</v>
      </c>
      <c r="I44" s="76">
        <f t="shared" si="3"/>
        <v>0.88539831805650704</v>
      </c>
      <c r="J44" s="76">
        <f t="shared" si="4"/>
        <v>4.5261486534166465E-2</v>
      </c>
      <c r="K44" s="76">
        <f t="shared" si="5"/>
        <v>2.2920336210907992</v>
      </c>
    </row>
    <row r="45" spans="3:11" ht="11.25" customHeight="1" x14ac:dyDescent="0.25">
      <c r="F45" s="51">
        <v>58</v>
      </c>
      <c r="G45" s="76">
        <f t="shared" si="1"/>
        <v>2.6005792523038844E-9</v>
      </c>
      <c r="H45" s="76">
        <f t="shared" si="2"/>
        <v>2.9748424733015968E-9</v>
      </c>
      <c r="I45" s="76">
        <f t="shared" si="3"/>
        <v>0.92433224599313413</v>
      </c>
      <c r="J45" s="76">
        <f t="shared" si="4"/>
        <v>3.2933387190436619E-2</v>
      </c>
      <c r="K45" s="76">
        <f t="shared" si="5"/>
        <v>1.5133550229245738</v>
      </c>
    </row>
    <row r="46" spans="3:11" ht="11.25" customHeight="1" x14ac:dyDescent="0.25">
      <c r="F46" s="51">
        <v>59</v>
      </c>
      <c r="G46" s="76">
        <f t="shared" si="1"/>
        <v>7.9676554016066808E-9</v>
      </c>
      <c r="H46" s="76">
        <f t="shared" si="2"/>
        <v>8.7300007654793192E-9</v>
      </c>
      <c r="I46" s="76">
        <f t="shared" si="3"/>
        <v>0.95200509266107902</v>
      </c>
      <c r="J46" s="76">
        <f t="shared" si="4"/>
        <v>2.2807718228196459E-2</v>
      </c>
      <c r="K46" s="76">
        <f t="shared" si="5"/>
        <v>0.95989797149000078</v>
      </c>
    </row>
    <row r="47" spans="3:11" ht="11.25" customHeight="1" x14ac:dyDescent="0.25">
      <c r="F47" s="51">
        <v>60</v>
      </c>
      <c r="G47" s="76">
        <f t="shared" si="1"/>
        <v>2.3281219120407813E-8</v>
      </c>
      <c r="H47" s="76">
        <f t="shared" si="2"/>
        <v>2.4424400399242686E-8</v>
      </c>
      <c r="I47" s="76">
        <f t="shared" si="3"/>
        <v>0.97074398596200584</v>
      </c>
      <c r="J47" s="76">
        <f t="shared" si="4"/>
        <v>1.5058669394416682E-2</v>
      </c>
      <c r="K47" s="76">
        <f t="shared" si="5"/>
        <v>0.58511976857306258</v>
      </c>
    </row>
    <row r="48" spans="3:11" ht="11.25" customHeight="1" x14ac:dyDescent="0.25">
      <c r="F48" s="51">
        <v>61</v>
      </c>
      <c r="G48" s="76">
        <f t="shared" si="1"/>
        <v>6.4982844119238334E-8</v>
      </c>
      <c r="H48" s="76">
        <f t="shared" si="2"/>
        <v>6.5249704741144356E-8</v>
      </c>
      <c r="I48" s="76">
        <f t="shared" si="3"/>
        <v>0.98285260427237131</v>
      </c>
      <c r="J48" s="76">
        <f t="shared" si="4"/>
        <v>9.4937189137241536E-3</v>
      </c>
      <c r="K48" s="76">
        <f t="shared" si="5"/>
        <v>0.34294648493000318</v>
      </c>
    </row>
    <row r="49" spans="6:11" ht="11.25" customHeight="1" x14ac:dyDescent="0.25">
      <c r="F49" s="51">
        <v>62</v>
      </c>
      <c r="G49" s="76">
        <f t="shared" si="1"/>
        <v>1.7353212048243337E-7</v>
      </c>
      <c r="H49" s="76">
        <f t="shared" si="2"/>
        <v>1.6669801948061504E-7</v>
      </c>
      <c r="I49" s="76">
        <f t="shared" si="3"/>
        <v>0.990330303496604</v>
      </c>
      <c r="J49" s="76">
        <f t="shared" si="4"/>
        <v>5.7237860122975126E-3</v>
      </c>
      <c r="K49" s="76">
        <f t="shared" si="5"/>
        <v>0.19339011236126932</v>
      </c>
    </row>
    <row r="50" spans="6:11" ht="11.25" customHeight="1" x14ac:dyDescent="0.25">
      <c r="F50" s="51">
        <v>63</v>
      </c>
      <c r="G50" s="76">
        <f t="shared" si="1"/>
        <v>4.440061744515024E-7</v>
      </c>
      <c r="H50" s="76">
        <f t="shared" si="2"/>
        <v>4.0785003797889424E-7</v>
      </c>
      <c r="I50" s="76">
        <f t="shared" si="3"/>
        <v>0.99475002234035825</v>
      </c>
      <c r="J50" s="76">
        <f t="shared" si="4"/>
        <v>3.3048259079661948E-3</v>
      </c>
      <c r="K50" s="76">
        <f t="shared" si="5"/>
        <v>0.10498978505699701</v>
      </c>
    </row>
    <row r="51" spans="6:11" ht="11.25" customHeight="1" x14ac:dyDescent="0.25">
      <c r="F51" s="51">
        <v>64</v>
      </c>
      <c r="G51" s="76">
        <f t="shared" si="1"/>
        <v>1.0900275704683319E-6</v>
      </c>
      <c r="H51" s="76">
        <f t="shared" si="2"/>
        <v>9.5693038025766825E-7</v>
      </c>
      <c r="I51" s="76">
        <f t="shared" si="3"/>
        <v>0.99725368214212318</v>
      </c>
      <c r="J51" s="76">
        <f t="shared" si="4"/>
        <v>1.8298839701405562E-3</v>
      </c>
      <c r="K51" s="76">
        <f t="shared" si="5"/>
        <v>5.4902376550986162E-2</v>
      </c>
    </row>
    <row r="52" spans="6:11" ht="11.25" customHeight="1" x14ac:dyDescent="0.25">
      <c r="F52" s="51">
        <v>65</v>
      </c>
      <c r="G52" s="76">
        <f t="shared" si="1"/>
        <v>2.5710476188852377E-6</v>
      </c>
      <c r="H52" s="76">
        <f t="shared" si="2"/>
        <v>2.1559268400604294E-6</v>
      </c>
      <c r="I52" s="76">
        <f t="shared" si="3"/>
        <v>0.99861475979030412</v>
      </c>
      <c r="J52" s="76">
        <f t="shared" si="4"/>
        <v>9.7290931153487157E-4</v>
      </c>
      <c r="K52" s="76">
        <f t="shared" si="5"/>
        <v>2.7648241146302155E-2</v>
      </c>
    </row>
    <row r="53" spans="6:11" ht="11.25" customHeight="1" x14ac:dyDescent="0.25">
      <c r="F53" s="51">
        <v>66</v>
      </c>
      <c r="G53" s="76">
        <f t="shared" si="1"/>
        <v>5.8340078353611597E-6</v>
      </c>
      <c r="H53" s="76">
        <f t="shared" si="2"/>
        <v>4.6698160364704962E-6</v>
      </c>
      <c r="I53" s="76">
        <f t="shared" si="3"/>
        <v>0.99932575077993313</v>
      </c>
      <c r="J53" s="76">
        <f t="shared" si="4"/>
        <v>4.9731692940591142E-4</v>
      </c>
      <c r="K53" s="76">
        <f t="shared" si="5"/>
        <v>1.335663622895944E-2</v>
      </c>
    </row>
    <row r="54" spans="6:11" ht="11.25" customHeight="1" x14ac:dyDescent="0.25">
      <c r="F54" s="51">
        <v>67</v>
      </c>
      <c r="G54" s="76">
        <f t="shared" si="1"/>
        <v>1.2751027031883149E-5</v>
      </c>
      <c r="H54" s="76">
        <f t="shared" si="2"/>
        <v>9.7362463384016488E-6</v>
      </c>
      <c r="I54" s="76">
        <f t="shared" si="3"/>
        <v>0.99968305732781504</v>
      </c>
      <c r="J54" s="76">
        <f t="shared" si="4"/>
        <v>2.4469221674684077E-4</v>
      </c>
      <c r="K54" s="76">
        <f t="shared" si="5"/>
        <v>6.058330848997792E-3</v>
      </c>
    </row>
    <row r="55" spans="6:11" ht="11.25" customHeight="1" x14ac:dyDescent="0.25">
      <c r="F55" s="51">
        <v>68</v>
      </c>
      <c r="G55" s="76">
        <f t="shared" si="1"/>
        <v>2.6875720846359531E-5</v>
      </c>
      <c r="H55" s="76">
        <f t="shared" si="2"/>
        <v>1.9561424201749226E-5</v>
      </c>
      <c r="I55" s="76">
        <f t="shared" si="3"/>
        <v>0.99985600409122122</v>
      </c>
      <c r="J55" s="76">
        <f t="shared" si="4"/>
        <v>1.1601768719390884E-4</v>
      </c>
      <c r="K55" s="76">
        <f t="shared" si="5"/>
        <v>2.2886523169557368E-3</v>
      </c>
    </row>
    <row r="56" spans="6:11" ht="11.25" customHeight="1" x14ac:dyDescent="0.25">
      <c r="F56" s="60">
        <v>69</v>
      </c>
      <c r="G56" s="78">
        <f t="shared" si="1"/>
        <v>5.468993188140626E-5</v>
      </c>
      <c r="H56" s="78">
        <f t="shared" si="2"/>
        <v>3.7913695966997873E-5</v>
      </c>
      <c r="I56" s="78">
        <f t="shared" si="3"/>
        <v>0.99993671933590944</v>
      </c>
      <c r="J56" s="78">
        <f t="shared" si="4"/>
        <v>5.30658330255502E-5</v>
      </c>
      <c r="K56" s="78">
        <f t="shared" si="5"/>
        <v>6.2434780420246539E-5</v>
      </c>
    </row>
    <row r="57" spans="6:11" ht="11.25" customHeight="1" x14ac:dyDescent="0.25">
      <c r="F57" s="51">
        <v>70</v>
      </c>
      <c r="G57" s="76">
        <f t="shared" si="1"/>
        <v>1.0756323039402528E-4</v>
      </c>
      <c r="H57" s="76">
        <f t="shared" si="2"/>
        <v>7.0962324913960729E-5</v>
      </c>
      <c r="I57" s="76">
        <f t="shared" si="3"/>
        <v>0.99997307958652826</v>
      </c>
      <c r="J57" s="76">
        <f t="shared" si="4"/>
        <v>2.3439148434564746E-5</v>
      </c>
      <c r="K57" s="76">
        <f t="shared" si="5"/>
        <v>-1.8279827992337028E-3</v>
      </c>
    </row>
    <row r="58" spans="6:11" ht="11.25" customHeight="1" x14ac:dyDescent="0.25">
      <c r="F58" s="51">
        <v>71</v>
      </c>
      <c r="G58" s="76">
        <f t="shared" si="1"/>
        <v>2.0468643959737224E-4</v>
      </c>
      <c r="H58" s="76">
        <f t="shared" si="2"/>
        <v>1.2838840793977154E-4</v>
      </c>
      <c r="I58" s="76">
        <f t="shared" si="3"/>
        <v>0.99998890530504037</v>
      </c>
      <c r="J58" s="76">
        <f t="shared" si="4"/>
        <v>1.0007715200318445E-5</v>
      </c>
      <c r="K58" s="76">
        <f t="shared" si="5"/>
        <v>-4.2812077719494961E-3</v>
      </c>
    </row>
    <row r="59" spans="6:11" ht="11.25" customHeight="1" x14ac:dyDescent="0.25">
      <c r="F59" s="51">
        <v>72</v>
      </c>
      <c r="G59" s="76">
        <f t="shared" si="1"/>
        <v>3.7724772798025511E-4</v>
      </c>
      <c r="H59" s="76">
        <f t="shared" si="2"/>
        <v>2.2475129841824918E-4</v>
      </c>
      <c r="I59" s="76">
        <f t="shared" si="3"/>
        <v>0.99999556698927505</v>
      </c>
      <c r="J59" s="76">
        <f t="shared" si="4"/>
        <v>4.1343426169944751E-6</v>
      </c>
      <c r="K59" s="76">
        <f t="shared" si="5"/>
        <v>-8.2107898010666761E-3</v>
      </c>
    </row>
    <row r="60" spans="6:11" ht="11.25" customHeight="1" x14ac:dyDescent="0.25">
      <c r="F60" s="51">
        <v>73</v>
      </c>
      <c r="G60" s="76">
        <f t="shared" si="1"/>
        <v>6.7407035051387371E-4</v>
      </c>
      <c r="H60" s="76">
        <f t="shared" si="2"/>
        <v>3.8102381455111143E-4</v>
      </c>
      <c r="I60" s="76">
        <f t="shared" si="3"/>
        <v>0.99999828149109138</v>
      </c>
      <c r="J60" s="76">
        <f t="shared" si="4"/>
        <v>1.6540609395509666E-6</v>
      </c>
      <c r="K60" s="76">
        <f t="shared" si="5"/>
        <v>-1.4795177533132794E-2</v>
      </c>
    </row>
    <row r="61" spans="6:11" ht="11.25" customHeight="1" x14ac:dyDescent="0.25">
      <c r="F61" s="51">
        <v>74</v>
      </c>
      <c r="G61" s="76">
        <f t="shared" si="1"/>
        <v>1.1687990921401435E-3</v>
      </c>
      <c r="H61" s="76">
        <f t="shared" si="2"/>
        <v>6.2611558873211938E-4</v>
      </c>
      <c r="I61" s="76">
        <f t="shared" si="3"/>
        <v>0.99999935317518807</v>
      </c>
      <c r="J61" s="76">
        <f t="shared" si="4"/>
        <v>6.4142965220240297E-7</v>
      </c>
      <c r="K61" s="76">
        <f t="shared" si="5"/>
        <v>-2.5700643530844475E-2</v>
      </c>
    </row>
    <row r="62" spans="6:11" ht="11.25" customHeight="1" x14ac:dyDescent="0.25">
      <c r="F62" s="51">
        <v>75</v>
      </c>
      <c r="G62" s="76">
        <f t="shared" si="1"/>
        <v>1.9684890324659994E-3</v>
      </c>
      <c r="H62" s="76">
        <f t="shared" si="2"/>
        <v>9.9809781834437131E-4</v>
      </c>
      <c r="I62" s="76">
        <f t="shared" si="3"/>
        <v>0.99999976345822095</v>
      </c>
      <c r="J62" s="76">
        <f t="shared" si="4"/>
        <v>2.4130301753104297E-7</v>
      </c>
      <c r="K62" s="76">
        <f t="shared" si="5"/>
        <v>-4.3302027878670928E-2</v>
      </c>
    </row>
    <row r="63" spans="6:11" ht="11.25" customHeight="1" x14ac:dyDescent="0.25">
      <c r="F63" s="51">
        <v>76</v>
      </c>
      <c r="G63" s="76">
        <f t="shared" si="1"/>
        <v>3.2231133243333771E-3</v>
      </c>
      <c r="H63" s="76">
        <f t="shared" si="2"/>
        <v>1.5447462321242131E-3</v>
      </c>
      <c r="I63" s="76">
        <f t="shared" si="3"/>
        <v>0.99999991589695436</v>
      </c>
      <c r="J63" s="76">
        <f t="shared" si="4"/>
        <v>8.8133683523387232E-8</v>
      </c>
      <c r="K63" s="76">
        <f t="shared" si="5"/>
        <v>-7.0906811074421525E-2</v>
      </c>
    </row>
    <row r="64" spans="6:11" ht="11.25" customHeight="1" x14ac:dyDescent="0.25">
      <c r="F64" s="51">
        <v>77</v>
      </c>
      <c r="G64" s="76">
        <f t="shared" si="1"/>
        <v>5.1350904679816241E-3</v>
      </c>
      <c r="H64" s="76">
        <f t="shared" si="2"/>
        <v>2.3229624517901869E-3</v>
      </c>
      <c r="I64" s="76">
        <f t="shared" si="3"/>
        <v>0.99999997090713522</v>
      </c>
      <c r="J64" s="76">
        <f t="shared" si="4"/>
        <v>3.1276784492451231E-8</v>
      </c>
      <c r="K64" s="76">
        <f t="shared" si="5"/>
        <v>-0.11297140843830006</v>
      </c>
    </row>
    <row r="65" spans="6:11" ht="11.25" customHeight="1" x14ac:dyDescent="0.25">
      <c r="F65" s="51">
        <v>78</v>
      </c>
      <c r="G65" s="76">
        <f t="shared" si="1"/>
        <v>7.9674924647351146E-3</v>
      </c>
      <c r="H65" s="76">
        <f t="shared" si="2"/>
        <v>3.3966500968643783E-3</v>
      </c>
      <c r="I65" s="76">
        <f t="shared" si="3"/>
        <v>0.9999999902025688</v>
      </c>
      <c r="J65" s="76">
        <f t="shared" si="4"/>
        <v>1.0792594225943368E-8</v>
      </c>
      <c r="K65" s="76">
        <f t="shared" si="5"/>
        <v>-0.17528463827554852</v>
      </c>
    </row>
    <row r="66" spans="6:11" ht="11.25" customHeight="1" x14ac:dyDescent="0.25">
      <c r="F66" s="51">
        <v>79</v>
      </c>
      <c r="G66" s="76">
        <f t="shared" si="1"/>
        <v>1.2049220478851867E-2</v>
      </c>
      <c r="H66" s="76">
        <f t="shared" si="2"/>
        <v>4.8327379530789119E-3</v>
      </c>
      <c r="I66" s="76">
        <f t="shared" si="3"/>
        <v>0.9999999967858888</v>
      </c>
      <c r="J66" s="76">
        <f t="shared" si="4"/>
        <v>3.6237932842711629E-9</v>
      </c>
      <c r="K66" s="76">
        <f t="shared" si="5"/>
        <v>-0.26508278625251708</v>
      </c>
    </row>
    <row r="67" spans="6:11" ht="11.25" customHeight="1" x14ac:dyDescent="0.25">
      <c r="F67" s="51">
        <v>80</v>
      </c>
      <c r="G67" s="76">
        <f t="shared" si="1"/>
        <v>1.777523115369763E-2</v>
      </c>
      <c r="H67" s="76">
        <f t="shared" si="2"/>
        <v>6.6952690049492296E-3</v>
      </c>
      <c r="I67" s="76">
        <f t="shared" si="3"/>
        <v>0.9999999989722288</v>
      </c>
      <c r="J67" s="76">
        <f t="shared" si="4"/>
        <v>1.1847680404830985E-9</v>
      </c>
      <c r="K67" s="76">
        <f t="shared" si="5"/>
        <v>-0.39105506482592384</v>
      </c>
    </row>
    <row r="68" spans="6:11" ht="11.25" customHeight="1" x14ac:dyDescent="0.25">
      <c r="F68" s="51">
        <v>81</v>
      </c>
      <c r="G68" s="76">
        <f t="shared" si="1"/>
        <v>2.5599970181755874E-2</v>
      </c>
      <c r="H68" s="76">
        <f t="shared" si="2"/>
        <v>9.0377967249937498E-3</v>
      </c>
      <c r="I68" s="76">
        <f t="shared" si="3"/>
        <v>0.99999999967946529</v>
      </c>
      <c r="J68" s="76">
        <f t="shared" si="4"/>
        <v>3.7741833916611051E-10</v>
      </c>
      <c r="K68" s="76">
        <f t="shared" si="5"/>
        <v>-0.56319933758793506</v>
      </c>
    </row>
    <row r="69" spans="6:11" ht="11.25" customHeight="1" x14ac:dyDescent="0.25">
      <c r="F69" s="51">
        <v>82</v>
      </c>
      <c r="G69" s="76">
        <f t="shared" si="1"/>
        <v>3.6022596929056266E-2</v>
      </c>
      <c r="H69" s="76">
        <f t="shared" si="2"/>
        <v>1.1894705334231608E-2</v>
      </c>
      <c r="I69" s="76">
        <f t="shared" si="3"/>
        <v>0.99999999990244604</v>
      </c>
      <c r="J69" s="76">
        <f t="shared" si="4"/>
        <v>1.1722203281384907E-10</v>
      </c>
      <c r="K69" s="76">
        <f t="shared" si="5"/>
        <v>-0.79249713048815851</v>
      </c>
    </row>
    <row r="70" spans="6:11" ht="11.25" customHeight="1" x14ac:dyDescent="0.25">
      <c r="F70" s="51">
        <v>83</v>
      </c>
      <c r="G70" s="76">
        <f t="shared" si="1"/>
        <v>4.9563384980999096E-2</v>
      </c>
      <c r="H70" s="76">
        <f t="shared" si="2"/>
        <v>1.527243011395586E-2</v>
      </c>
      <c r="I70" s="76">
        <f t="shared" si="3"/>
        <v>0.99999999997101008</v>
      </c>
      <c r="J70" s="76">
        <f t="shared" si="4"/>
        <v>3.5518845226920557E-11</v>
      </c>
      <c r="K70" s="76">
        <f t="shared" si="5"/>
        <v>-1.0903944690021816</v>
      </c>
    </row>
    <row r="71" spans="6:11" ht="11.25" customHeight="1" x14ac:dyDescent="0.25">
      <c r="F71" s="51">
        <v>84</v>
      </c>
      <c r="G71" s="76">
        <f t="shared" si="1"/>
        <v>6.6731801859096745E-2</v>
      </c>
      <c r="H71" s="76">
        <f t="shared" si="2"/>
        <v>1.9141815240690991E-2</v>
      </c>
      <c r="I71" s="76">
        <f t="shared" si="3"/>
        <v>0.99999999999158384</v>
      </c>
      <c r="J71" s="76">
        <f t="shared" si="4"/>
        <v>1.0505795477516706E-11</v>
      </c>
      <c r="K71" s="76">
        <f t="shared" si="5"/>
        <v>-1.4680996407318052</v>
      </c>
    </row>
    <row r="72" spans="6:11" ht="11.25" customHeight="1" x14ac:dyDescent="0.25">
      <c r="F72" s="51">
        <v>85</v>
      </c>
      <c r="G72" s="76">
        <f t="shared" si="1"/>
        <v>8.7988069123420914E-2</v>
      </c>
      <c r="H72" s="76">
        <f t="shared" si="2"/>
        <v>2.3432933086903168E-2</v>
      </c>
      <c r="I72" s="76">
        <f t="shared" si="3"/>
        <v>0.99999999999761169</v>
      </c>
      <c r="J72" s="76">
        <f t="shared" si="4"/>
        <v>3.0350622626426417E-12</v>
      </c>
      <c r="K72" s="76">
        <f t="shared" si="5"/>
        <v>-1.9357375206674938</v>
      </c>
    </row>
    <row r="73" spans="6:11" ht="11.25" customHeight="1" x14ac:dyDescent="0.25">
      <c r="F73" s="51">
        <v>86</v>
      </c>
      <c r="G73" s="76">
        <f t="shared" si="1"/>
        <v>0.11370127807824498</v>
      </c>
      <c r="H73" s="76">
        <f t="shared" si="2"/>
        <v>2.8033549102208337E-2</v>
      </c>
      <c r="I73" s="76">
        <f t="shared" si="3"/>
        <v>0.9999999999993372</v>
      </c>
      <c r="J73" s="76">
        <f t="shared" si="4"/>
        <v>8.5686847847732804E-13</v>
      </c>
      <c r="K73" s="76">
        <f t="shared" si="5"/>
        <v>-2.5014281177081337</v>
      </c>
    </row>
    <row r="74" spans="6:11" ht="11.25" customHeight="1" x14ac:dyDescent="0.25">
      <c r="F74" s="51">
        <v>87</v>
      </c>
      <c r="G74" s="76">
        <f t="shared" si="1"/>
        <v>0.1441081515509533</v>
      </c>
      <c r="H74" s="76">
        <f t="shared" si="2"/>
        <v>3.2792041371897923E-2</v>
      </c>
      <c r="I74" s="76">
        <f t="shared" si="3"/>
        <v>0.99999999999982003</v>
      </c>
      <c r="J74" s="76">
        <f t="shared" si="4"/>
        <v>2.3653731724606396E-13</v>
      </c>
      <c r="K74" s="76">
        <f t="shared" si="5"/>
        <v>-3.1703793341173734</v>
      </c>
    </row>
    <row r="75" spans="6:11" ht="11.25" customHeight="1" x14ac:dyDescent="0.25">
      <c r="F75" s="51">
        <v>88</v>
      </c>
      <c r="G75" s="76">
        <f t="shared" si="1"/>
        <v>0.17927708008478233</v>
      </c>
      <c r="H75" s="76">
        <f t="shared" si="2"/>
        <v>3.7525015312434219E-2</v>
      </c>
      <c r="I75" s="76">
        <f t="shared" si="3"/>
        <v>0.99999999999995215</v>
      </c>
      <c r="J75" s="76">
        <f t="shared" si="4"/>
        <v>6.3877398759575993E-14</v>
      </c>
      <c r="K75" s="76">
        <f t="shared" si="5"/>
        <v>-3.9440957618642543</v>
      </c>
    </row>
    <row r="76" spans="6:11" ht="11.25" customHeight="1" x14ac:dyDescent="0.25">
      <c r="F76" s="51">
        <v>89</v>
      </c>
      <c r="G76" s="76">
        <f t="shared" si="1"/>
        <v>0.21908196832955118</v>
      </c>
      <c r="H76" s="76">
        <f t="shared" si="2"/>
        <v>4.2029179545898888E-2</v>
      </c>
      <c r="I76" s="76">
        <f t="shared" si="3"/>
        <v>0.99999999999998757</v>
      </c>
      <c r="J76" s="76">
        <f t="shared" si="4"/>
        <v>1.688388506050786E-14</v>
      </c>
      <c r="K76" s="76">
        <f t="shared" si="5"/>
        <v>-4.819803303249877</v>
      </c>
    </row>
    <row r="77" spans="6:11" ht="11.25" customHeight="1" x14ac:dyDescent="0.25">
      <c r="F77" s="51">
        <v>90</v>
      </c>
      <c r="G77" s="76">
        <f t="shared" si="1"/>
        <v>0.26318965601174255</v>
      </c>
      <c r="H77" s="76">
        <f t="shared" si="2"/>
        <v>4.6096386633031353E-2</v>
      </c>
      <c r="I77" s="76">
        <f t="shared" si="3"/>
        <v>0.99999999999999689</v>
      </c>
      <c r="J77" s="76">
        <f t="shared" si="4"/>
        <v>4.370020647668254E-15</v>
      </c>
      <c r="K77" s="76">
        <f t="shared" si="5"/>
        <v>-5.7901724322582737</v>
      </c>
    </row>
    <row r="78" spans="6:11" ht="11.25" customHeight="1" x14ac:dyDescent="0.25">
      <c r="F78" s="51">
        <v>91</v>
      </c>
      <c r="G78" s="76">
        <f t="shared" si="1"/>
        <v>0.31106330192431098</v>
      </c>
      <c r="H78" s="76">
        <f t="shared" si="2"/>
        <v>4.9530215126983364E-2</v>
      </c>
      <c r="I78" s="76">
        <f t="shared" si="3"/>
        <v>0.99999999999999922</v>
      </c>
      <c r="J78" s="76">
        <f t="shared" si="4"/>
        <v>1.1081076426333049E-15</v>
      </c>
      <c r="K78" s="76">
        <f t="shared" si="5"/>
        <v>-6.843392642334825</v>
      </c>
    </row>
    <row r="79" spans="6:11" ht="11.25" customHeight="1" x14ac:dyDescent="0.25">
      <c r="F79" s="51">
        <v>92</v>
      </c>
      <c r="G79" s="76">
        <f t="shared" si="1"/>
        <v>0.361982327556787</v>
      </c>
      <c r="H79" s="76">
        <f t="shared" si="2"/>
        <v>5.2162178619135559E-2</v>
      </c>
      <c r="I79" s="76">
        <f t="shared" si="3"/>
        <v>0.99999999999999978</v>
      </c>
      <c r="J79" s="76">
        <f t="shared" si="4"/>
        <v>2.7539914555148157E-16</v>
      </c>
      <c r="K79" s="76">
        <f t="shared" si="5"/>
        <v>-7.9636112062493094</v>
      </c>
    </row>
    <row r="80" spans="6:11" ht="11.25" customHeight="1" x14ac:dyDescent="0.25">
      <c r="F80" s="51">
        <v>93</v>
      </c>
      <c r="G80" s="76">
        <f t="shared" si="1"/>
        <v>0.41507757860810651</v>
      </c>
      <c r="H80" s="76">
        <f t="shared" si="2"/>
        <v>5.3865650099410939E-2</v>
      </c>
      <c r="I80" s="76">
        <f t="shared" si="3"/>
        <v>1</v>
      </c>
      <c r="J80" s="76">
        <f t="shared" si="4"/>
        <v>6.7114120416364957E-17</v>
      </c>
      <c r="K80" s="76">
        <f t="shared" si="5"/>
        <v>-9.1317067293783438</v>
      </c>
    </row>
    <row r="81" spans="6:11" ht="11.25" customHeight="1" x14ac:dyDescent="0.25">
      <c r="F81" s="51">
        <v>94</v>
      </c>
      <c r="G81" s="76">
        <f t="shared" si="1"/>
        <v>0.46937857628079666</v>
      </c>
      <c r="H81" s="76">
        <f t="shared" si="2"/>
        <v>5.4565886600563489E-2</v>
      </c>
      <c r="I81" s="76">
        <f t="shared" si="3"/>
        <v>1</v>
      </c>
      <c r="J81" s="76">
        <f t="shared" si="4"/>
        <v>1.6044210224331064E-17</v>
      </c>
      <c r="K81" s="76">
        <f t="shared" si="5"/>
        <v>-10.326328678177527</v>
      </c>
    </row>
    <row r="82" spans="6:11" ht="11.25" customHeight="1" x14ac:dyDescent="0.25">
      <c r="F82" s="51">
        <v>95</v>
      </c>
      <c r="G82" s="76">
        <f t="shared" ref="G82:G107" si="6">GAMMADIST(F82,$G$14,$G$15,TRUE)</f>
        <v>0.52386836667738579</v>
      </c>
      <c r="H82" s="76">
        <f t="shared" ref="H82:H107" si="7">GAMMADIST(F82,$G$14,$G$15,FALSE)</f>
        <v>5.4245074715420082E-2</v>
      </c>
      <c r="I82" s="76">
        <f t="shared" ref="I82:I107" si="8">GAMMADIST(F82,$H$14,$H$15,TRUE)</f>
        <v>1</v>
      </c>
      <c r="J82" s="76">
        <f t="shared" ref="J82:J107" si="9">GAMMADIST(F82,$H$14,$H$15,FALSE)</f>
        <v>3.7640256130520724E-18</v>
      </c>
      <c r="K82" s="76">
        <f t="shared" ref="K82:K107" si="10">(1-I82)*20-22*G82</f>
        <v>-11.525104066902488</v>
      </c>
    </row>
    <row r="83" spans="6:11" ht="11.25" customHeight="1" x14ac:dyDescent="0.25">
      <c r="F83" s="51">
        <v>96</v>
      </c>
      <c r="G83" s="76">
        <f t="shared" si="6"/>
        <v>0.57754072881435081</v>
      </c>
      <c r="H83" s="76">
        <f t="shared" si="7"/>
        <v>5.2941994815263509E-2</v>
      </c>
      <c r="I83" s="76">
        <f t="shared" si="8"/>
        <v>1</v>
      </c>
      <c r="J83" s="76">
        <f t="shared" si="9"/>
        <v>8.6693730231492216E-19</v>
      </c>
      <c r="K83" s="76">
        <f t="shared" si="10"/>
        <v>-12.705896033915717</v>
      </c>
    </row>
    <row r="84" spans="6:11" ht="11.25" customHeight="1" x14ac:dyDescent="0.25">
      <c r="F84" s="51">
        <v>97</v>
      </c>
      <c r="G84" s="76">
        <f t="shared" si="6"/>
        <v>0.62945445308600489</v>
      </c>
      <c r="H84" s="76">
        <f t="shared" si="7"/>
        <v>5.0746602750387032E-2</v>
      </c>
      <c r="I84" s="76">
        <f t="shared" si="8"/>
        <v>1</v>
      </c>
      <c r="J84" s="76">
        <f t="shared" si="9"/>
        <v>1.9610537307060366E-19</v>
      </c>
      <c r="K84" s="76">
        <f t="shared" si="10"/>
        <v>-13.847997967892107</v>
      </c>
    </row>
    <row r="85" spans="6:11" ht="11.25" customHeight="1" x14ac:dyDescent="0.25">
      <c r="F85" s="51">
        <v>98</v>
      </c>
      <c r="G85" s="76">
        <f t="shared" si="6"/>
        <v>0.67878001791500875</v>
      </c>
      <c r="H85" s="76">
        <f t="shared" si="7"/>
        <v>4.7790438630305181E-2</v>
      </c>
      <c r="I85" s="76">
        <f t="shared" si="8"/>
        <v>1</v>
      </c>
      <c r="J85" s="76">
        <f t="shared" si="9"/>
        <v>4.358315508539488E-20</v>
      </c>
      <c r="K85" s="76">
        <f t="shared" si="10"/>
        <v>-14.933160394130192</v>
      </c>
    </row>
    <row r="86" spans="6:11" ht="11.25" customHeight="1" x14ac:dyDescent="0.25">
      <c r="F86" s="51">
        <v>99</v>
      </c>
      <c r="G86" s="76">
        <f t="shared" si="6"/>
        <v>0.72483513570929725</v>
      </c>
      <c r="H86" s="76">
        <f t="shared" si="7"/>
        <v>4.4234204736446979E-2</v>
      </c>
      <c r="I86" s="76">
        <f t="shared" si="8"/>
        <v>1</v>
      </c>
      <c r="J86" s="76">
        <f t="shared" si="9"/>
        <v>9.5198697042542045E-21</v>
      </c>
      <c r="K86" s="76">
        <f t="shared" si="10"/>
        <v>-15.94637298560454</v>
      </c>
    </row>
    <row r="87" spans="6:11" ht="11.25" customHeight="1" x14ac:dyDescent="0.25">
      <c r="F87" s="51">
        <v>100</v>
      </c>
      <c r="G87" s="76">
        <f t="shared" si="6"/>
        <v>0.76710710381913105</v>
      </c>
      <c r="H87" s="76">
        <f t="shared" si="7"/>
        <v>4.0254060132630755E-2</v>
      </c>
      <c r="I87" s="76">
        <f t="shared" si="8"/>
        <v>1</v>
      </c>
      <c r="J87" s="76">
        <f t="shared" si="9"/>
        <v>2.0444552184157708E-21</v>
      </c>
      <c r="K87" s="76">
        <f t="shared" si="10"/>
        <v>-16.876356284020883</v>
      </c>
    </row>
    <row r="88" spans="6:11" ht="11.25" customHeight="1" x14ac:dyDescent="0.25">
      <c r="F88" s="51">
        <v>101</v>
      </c>
      <c r="G88" s="76">
        <f t="shared" si="6"/>
        <v>0.8052614491085075</v>
      </c>
      <c r="H88" s="76">
        <f t="shared" si="7"/>
        <v>3.6028153467662402E-2</v>
      </c>
      <c r="I88" s="76">
        <f t="shared" si="8"/>
        <v>1</v>
      </c>
      <c r="J88" s="76">
        <f t="shared" si="9"/>
        <v>4.3182227970184713E-22</v>
      </c>
      <c r="K88" s="76">
        <f t="shared" si="10"/>
        <v>-17.715751880387167</v>
      </c>
    </row>
    <row r="89" spans="6:11" ht="11.25" customHeight="1" x14ac:dyDescent="0.25">
      <c r="F89" s="51">
        <v>102</v>
      </c>
      <c r="G89" s="76">
        <f t="shared" si="6"/>
        <v>0.83913777874847917</v>
      </c>
      <c r="H89" s="76">
        <f t="shared" si="7"/>
        <v>3.17246920827466E-2</v>
      </c>
      <c r="I89" s="76">
        <f t="shared" si="8"/>
        <v>1</v>
      </c>
      <c r="J89" s="76">
        <f t="shared" si="9"/>
        <v>8.9733702587030378E-23</v>
      </c>
      <c r="K89" s="76">
        <f t="shared" si="10"/>
        <v>-18.461031132466541</v>
      </c>
    </row>
    <row r="90" spans="6:11" ht="11.25" customHeight="1" x14ac:dyDescent="0.25">
      <c r="F90" s="51">
        <v>103</v>
      </c>
      <c r="G90" s="76">
        <f t="shared" si="6"/>
        <v>0.86873487660359561</v>
      </c>
      <c r="H90" s="76">
        <f t="shared" si="7"/>
        <v>2.7492486143482243E-2</v>
      </c>
      <c r="I90" s="76">
        <f t="shared" si="8"/>
        <v>1</v>
      </c>
      <c r="J90" s="76">
        <f t="shared" si="9"/>
        <v>1.8351320403618089E-23</v>
      </c>
      <c r="K90" s="76">
        <f t="shared" si="10"/>
        <v>-19.112167285279103</v>
      </c>
    </row>
    <row r="91" spans="6:11" ht="11.25" customHeight="1" x14ac:dyDescent="0.25">
      <c r="F91" s="51">
        <v>104</v>
      </c>
      <c r="G91" s="76">
        <f t="shared" si="6"/>
        <v>0.89418781435187733</v>
      </c>
      <c r="H91" s="76">
        <f t="shared" si="7"/>
        <v>2.3454484294636369E-2</v>
      </c>
      <c r="I91" s="76">
        <f t="shared" si="8"/>
        <v>1</v>
      </c>
      <c r="J91" s="76">
        <f t="shared" si="9"/>
        <v>3.6946586657232812E-24</v>
      </c>
      <c r="K91" s="76">
        <f t="shared" si="10"/>
        <v>-19.6721319157413</v>
      </c>
    </row>
    <row r="92" spans="6:11" ht="11.25" customHeight="1" x14ac:dyDescent="0.25">
      <c r="F92" s="51">
        <v>105</v>
      </c>
      <c r="G92" s="76">
        <f t="shared" si="6"/>
        <v>0.91574015237611539</v>
      </c>
      <c r="H92" s="76">
        <f t="shared" si="7"/>
        <v>1.9704402629403671E-2</v>
      </c>
      <c r="I92" s="76">
        <f t="shared" si="8"/>
        <v>1</v>
      </c>
      <c r="J92" s="76">
        <f t="shared" si="9"/>
        <v>7.3249866450833427E-25</v>
      </c>
      <c r="K92" s="76">
        <f t="shared" si="10"/>
        <v>-20.146283352274537</v>
      </c>
    </row>
    <row r="93" spans="6:11" ht="11.25" customHeight="1" x14ac:dyDescent="0.25">
      <c r="F93" s="51">
        <v>106</v>
      </c>
      <c r="G93" s="76">
        <f t="shared" si="6"/>
        <v>0.93371422458921383</v>
      </c>
      <c r="H93" s="76">
        <f t="shared" si="7"/>
        <v>1.6306197661532813E-2</v>
      </c>
      <c r="I93" s="76">
        <f t="shared" si="8"/>
        <v>1</v>
      </c>
      <c r="J93" s="76">
        <f t="shared" si="9"/>
        <v>1.4305116440591455E-25</v>
      </c>
      <c r="K93" s="76">
        <f t="shared" si="10"/>
        <v>-20.541712940962704</v>
      </c>
    </row>
    <row r="94" spans="6:11" ht="11.25" customHeight="1" x14ac:dyDescent="0.25">
      <c r="F94" s="51">
        <v>107</v>
      </c>
      <c r="G94" s="76">
        <f t="shared" si="6"/>
        <v>0.94848211683203387</v>
      </c>
      <c r="H94" s="76">
        <f t="shared" si="7"/>
        <v>1.3295881800568439E-2</v>
      </c>
      <c r="I94" s="76">
        <f t="shared" si="8"/>
        <v>1</v>
      </c>
      <c r="J94" s="76">
        <f t="shared" si="9"/>
        <v>2.7526498520960258E-26</v>
      </c>
      <c r="K94" s="76">
        <f t="shared" si="10"/>
        <v>-20.866606570304747</v>
      </c>
    </row>
    <row r="95" spans="6:11" ht="11.25" customHeight="1" x14ac:dyDescent="0.25">
      <c r="F95" s="51">
        <v>108</v>
      </c>
      <c r="G95" s="76">
        <f t="shared" si="6"/>
        <v>0.96043936757474979</v>
      </c>
      <c r="H95" s="76">
        <f t="shared" si="7"/>
        <v>1.0685039689823721E-2</v>
      </c>
      <c r="I95" s="76">
        <f t="shared" si="8"/>
        <v>1</v>
      </c>
      <c r="J95" s="76">
        <f t="shared" si="9"/>
        <v>5.2204158022515254E-27</v>
      </c>
      <c r="K95" s="76">
        <f t="shared" si="10"/>
        <v>-21.129666086644495</v>
      </c>
    </row>
    <row r="96" spans="6:11" ht="11.25" customHeight="1" x14ac:dyDescent="0.25">
      <c r="F96" s="51">
        <v>109</v>
      </c>
      <c r="G96" s="76">
        <f t="shared" si="6"/>
        <v>0.96998275270998358</v>
      </c>
      <c r="H96" s="76">
        <f t="shared" si="7"/>
        <v>8.4653694529756279E-3</v>
      </c>
      <c r="I96" s="76">
        <f t="shared" si="8"/>
        <v>1</v>
      </c>
      <c r="J96" s="76">
        <f t="shared" si="9"/>
        <v>9.7604536450079249E-28</v>
      </c>
      <c r="K96" s="76">
        <f t="shared" si="10"/>
        <v>-21.33962055961964</v>
      </c>
    </row>
    <row r="97" spans="6:11" ht="11.25" customHeight="1" x14ac:dyDescent="0.25">
      <c r="F97" s="51">
        <v>110</v>
      </c>
      <c r="G97" s="76">
        <f t="shared" si="6"/>
        <v>0.97749285993296353</v>
      </c>
      <c r="H97" s="76">
        <f t="shared" si="7"/>
        <v>6.6136243574205708E-3</v>
      </c>
      <c r="I97" s="76">
        <f t="shared" si="8"/>
        <v>1</v>
      </c>
      <c r="J97" s="76">
        <f t="shared" si="9"/>
        <v>1.799528549743953E-28</v>
      </c>
      <c r="K97" s="76">
        <f t="shared" si="10"/>
        <v>-21.504842918525199</v>
      </c>
    </row>
    <row r="98" spans="6:11" ht="11.25" customHeight="1" x14ac:dyDescent="0.25">
      <c r="F98" s="51">
        <v>111</v>
      </c>
      <c r="G98" s="76">
        <f t="shared" si="6"/>
        <v>0.98332158499857325</v>
      </c>
      <c r="H98" s="76">
        <f t="shared" si="7"/>
        <v>5.0964402859452751E-3</v>
      </c>
      <c r="I98" s="76">
        <f t="shared" si="8"/>
        <v>1</v>
      </c>
      <c r="J98" s="76">
        <f t="shared" si="9"/>
        <v>3.2725123011005112E-29</v>
      </c>
      <c r="K98" s="76">
        <f t="shared" si="10"/>
        <v>-21.63307486996861</v>
      </c>
    </row>
    <row r="99" spans="6:11" ht="11.25" customHeight="1" x14ac:dyDescent="0.25">
      <c r="F99" s="51">
        <v>112</v>
      </c>
      <c r="G99" s="76">
        <f t="shared" si="6"/>
        <v>0.98778423604045518</v>
      </c>
      <c r="H99" s="76">
        <f t="shared" si="7"/>
        <v>3.8746741342840603E-3</v>
      </c>
      <c r="I99" s="76">
        <f t="shared" si="8"/>
        <v>1</v>
      </c>
      <c r="J99" s="76">
        <f t="shared" si="9"/>
        <v>5.8714404683021001E-30</v>
      </c>
      <c r="K99" s="76">
        <f t="shared" si="10"/>
        <v>-21.731253192890016</v>
      </c>
    </row>
    <row r="100" spans="6:11" ht="11.25" customHeight="1" x14ac:dyDescent="0.25">
      <c r="F100" s="51">
        <v>113</v>
      </c>
      <c r="G100" s="76">
        <f t="shared" si="6"/>
        <v>0.99115562997220741</v>
      </c>
      <c r="H100" s="76">
        <f t="shared" si="7"/>
        <v>2.9070226788715128E-3</v>
      </c>
      <c r="I100" s="76">
        <f t="shared" si="8"/>
        <v>1</v>
      </c>
      <c r="J100" s="76">
        <f t="shared" si="9"/>
        <v>1.0395683019985428E-30</v>
      </c>
      <c r="K100" s="76">
        <f t="shared" si="10"/>
        <v>-21.805423859388561</v>
      </c>
    </row>
    <row r="101" spans="6:11" ht="11.25" customHeight="1" x14ac:dyDescent="0.25">
      <c r="F101" s="51">
        <v>114</v>
      </c>
      <c r="G101" s="76">
        <f t="shared" si="6"/>
        <v>0.99366940143068816</v>
      </c>
      <c r="H101" s="76">
        <f t="shared" si="7"/>
        <v>2.1528216920079619E-3</v>
      </c>
      <c r="I101" s="76">
        <f t="shared" si="8"/>
        <v>1</v>
      </c>
      <c r="J101" s="76">
        <f t="shared" si="9"/>
        <v>1.8168028404286459E-31</v>
      </c>
      <c r="K101" s="76">
        <f t="shared" si="10"/>
        <v>-21.860726831475141</v>
      </c>
    </row>
    <row r="102" spans="6:11" ht="11.25" customHeight="1" x14ac:dyDescent="0.25">
      <c r="F102" s="51">
        <v>115</v>
      </c>
      <c r="G102" s="76">
        <f t="shared" si="6"/>
        <v>0.99551969914612881</v>
      </c>
      <c r="H102" s="76">
        <f t="shared" si="7"/>
        <v>1.5740294758552545E-3</v>
      </c>
      <c r="I102" s="76">
        <f t="shared" si="8"/>
        <v>1</v>
      </c>
      <c r="J102" s="76">
        <f t="shared" si="9"/>
        <v>3.1347847898278722E-32</v>
      </c>
      <c r="K102" s="76">
        <f t="shared" si="10"/>
        <v>-21.901433381214833</v>
      </c>
    </row>
    <row r="103" spans="6:11" ht="11.25" customHeight="1" x14ac:dyDescent="0.25">
      <c r="F103" s="51">
        <v>116</v>
      </c>
      <c r="G103" s="76">
        <f t="shared" si="6"/>
        <v>0.99686448825575602</v>
      </c>
      <c r="H103" s="76">
        <f t="shared" si="7"/>
        <v>1.1364727052643948E-3</v>
      </c>
      <c r="I103" s="76">
        <f t="shared" si="8"/>
        <v>1</v>
      </c>
      <c r="J103" s="76">
        <f t="shared" si="9"/>
        <v>5.341325077705863E-33</v>
      </c>
      <c r="K103" s="76">
        <f t="shared" si="10"/>
        <v>-21.931018741626634</v>
      </c>
    </row>
    <row r="104" spans="6:11" ht="11.25" customHeight="1" x14ac:dyDescent="0.25">
      <c r="F104" s="51">
        <v>117</v>
      </c>
      <c r="G104" s="76">
        <f t="shared" si="6"/>
        <v>0.9978297791602011</v>
      </c>
      <c r="H104" s="76">
        <f t="shared" si="7"/>
        <v>8.1047611358092794E-4</v>
      </c>
      <c r="I104" s="76">
        <f t="shared" si="8"/>
        <v>1</v>
      </c>
      <c r="J104" s="76">
        <f t="shared" si="9"/>
        <v>8.9892891667421807E-34</v>
      </c>
      <c r="K104" s="76">
        <f t="shared" si="10"/>
        <v>-21.952255141524425</v>
      </c>
    </row>
    <row r="105" spans="6:11" ht="11.25" customHeight="1" x14ac:dyDescent="0.25">
      <c r="F105" s="51">
        <v>118</v>
      </c>
      <c r="G105" s="76">
        <f t="shared" si="6"/>
        <v>0.9985142358826512</v>
      </c>
      <c r="H105" s="76">
        <f t="shared" si="7"/>
        <v>5.7101538662507963E-4</v>
      </c>
      <c r="I105" s="76">
        <f t="shared" si="8"/>
        <v>1</v>
      </c>
      <c r="J105" s="76">
        <f t="shared" si="9"/>
        <v>1.4946106506018191E-34</v>
      </c>
      <c r="K105" s="76">
        <f t="shared" si="10"/>
        <v>-21.967313189418327</v>
      </c>
    </row>
    <row r="106" spans="6:11" ht="11.25" customHeight="1" x14ac:dyDescent="0.25">
      <c r="F106" s="51">
        <v>119</v>
      </c>
      <c r="G106" s="76">
        <f t="shared" si="6"/>
        <v>0.99899375670501844</v>
      </c>
      <c r="H106" s="76">
        <f t="shared" si="7"/>
        <v>3.9753080753356909E-4</v>
      </c>
      <c r="I106" s="76">
        <f t="shared" si="8"/>
        <v>1</v>
      </c>
      <c r="J106" s="76">
        <f t="shared" si="9"/>
        <v>2.4555353084002037E-35</v>
      </c>
      <c r="K106" s="76">
        <f t="shared" si="10"/>
        <v>-21.977862647510406</v>
      </c>
    </row>
    <row r="107" spans="6:11" ht="11.25" customHeight="1" x14ac:dyDescent="0.25">
      <c r="F107" s="51">
        <v>120</v>
      </c>
      <c r="G107" s="76">
        <f t="shared" si="6"/>
        <v>0.99932575077993313</v>
      </c>
      <c r="H107" s="76">
        <f t="shared" si="7"/>
        <v>2.7352431117325413E-4</v>
      </c>
      <c r="I107" s="76">
        <f t="shared" si="8"/>
        <v>1</v>
      </c>
      <c r="J107" s="76">
        <f t="shared" si="9"/>
        <v>3.9871856348647815E-36</v>
      </c>
      <c r="K107" s="76">
        <f t="shared" si="10"/>
        <v>-21.985166517158529</v>
      </c>
    </row>
    <row r="113" spans="2:8" ht="22.5" x14ac:dyDescent="0.25">
      <c r="B113" s="49" t="s">
        <v>87</v>
      </c>
      <c r="C113" s="49" t="s">
        <v>141</v>
      </c>
      <c r="D113" s="49" t="s">
        <v>142</v>
      </c>
      <c r="E113" s="49" t="s">
        <v>143</v>
      </c>
      <c r="F113" s="49" t="s">
        <v>144</v>
      </c>
      <c r="G113" s="49" t="s">
        <v>145</v>
      </c>
      <c r="H113" s="49" t="s">
        <v>146</v>
      </c>
    </row>
    <row r="114" spans="2:8" ht="11.25" customHeight="1" x14ac:dyDescent="0.25">
      <c r="B114" s="50" t="s">
        <v>92</v>
      </c>
      <c r="C114" s="51">
        <v>69</v>
      </c>
      <c r="D114" s="51">
        <v>9</v>
      </c>
      <c r="E114" s="54">
        <f>D114/$D$18</f>
        <v>81.818181818181813</v>
      </c>
      <c r="F114" s="54">
        <f>E114*$D$30</f>
        <v>45</v>
      </c>
      <c r="G114" s="54">
        <f>IF(F114&lt;C114,0,F114-C114)</f>
        <v>0</v>
      </c>
      <c r="H114" s="54">
        <f>E114-C114</f>
        <v>12.818181818181813</v>
      </c>
    </row>
    <row r="115" spans="2:8" ht="11.25" customHeight="1" x14ac:dyDescent="0.25">
      <c r="B115" s="50" t="s">
        <v>93</v>
      </c>
      <c r="C115" s="51">
        <v>71</v>
      </c>
      <c r="D115" s="51">
        <v>15</v>
      </c>
      <c r="E115" s="54">
        <f t="shared" ref="E115:E116" si="11">D115/$D$18</f>
        <v>136.36363636363637</v>
      </c>
      <c r="F115" s="54">
        <f t="shared" ref="F115:F116" si="12">E115*$D$30</f>
        <v>75.000000000000014</v>
      </c>
      <c r="G115" s="54">
        <f t="shared" ref="G115:G116" si="13">IF(F115&lt;C115,0,F115-C115)</f>
        <v>4.0000000000000142</v>
      </c>
      <c r="H115" s="54">
        <f>E115-C115-G115</f>
        <v>61.36363636363636</v>
      </c>
    </row>
    <row r="116" spans="2:8" ht="11.25" customHeight="1" x14ac:dyDescent="0.25">
      <c r="B116" s="50" t="s">
        <v>94</v>
      </c>
      <c r="C116" s="51">
        <v>68</v>
      </c>
      <c r="D116" s="51">
        <v>2</v>
      </c>
      <c r="E116" s="54">
        <f t="shared" si="11"/>
        <v>18.181818181818183</v>
      </c>
      <c r="F116" s="54">
        <f t="shared" si="12"/>
        <v>10.000000000000002</v>
      </c>
      <c r="G116" s="54">
        <f t="shared" si="13"/>
        <v>0</v>
      </c>
      <c r="H116" s="54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15"/>
  <sheetViews>
    <sheetView workbookViewId="0">
      <selection activeCell="D5" sqref="D5"/>
    </sheetView>
  </sheetViews>
  <sheetFormatPr defaultRowHeight="15" x14ac:dyDescent="0.25"/>
  <cols>
    <col min="3" max="3" width="10.5703125" customWidth="1"/>
    <col min="4" max="4" width="12" customWidth="1"/>
    <col min="5" max="5" width="11" customWidth="1"/>
  </cols>
  <sheetData>
    <row r="4" spans="3:16" ht="45" x14ac:dyDescent="0.25">
      <c r="C4" s="49" t="s">
        <v>87</v>
      </c>
      <c r="D4" s="49" t="s">
        <v>147</v>
      </c>
      <c r="E4" s="49" t="s">
        <v>148</v>
      </c>
      <c r="F4" s="49" t="s">
        <v>149</v>
      </c>
      <c r="G4" s="49" t="s">
        <v>152</v>
      </c>
      <c r="H4" s="49" t="s">
        <v>150</v>
      </c>
      <c r="I4" s="49" t="s">
        <v>151</v>
      </c>
      <c r="J4" s="49" t="s">
        <v>105</v>
      </c>
      <c r="K4" s="49" t="s">
        <v>106</v>
      </c>
      <c r="L4" s="49" t="s">
        <v>107</v>
      </c>
      <c r="M4" s="49" t="s">
        <v>111</v>
      </c>
      <c r="N4" s="49" t="s">
        <v>108</v>
      </c>
      <c r="O4" s="49" t="s">
        <v>109</v>
      </c>
      <c r="P4" s="49" t="s">
        <v>110</v>
      </c>
    </row>
    <row r="5" spans="3:16" ht="22.5" x14ac:dyDescent="0.25">
      <c r="C5" s="50" t="s">
        <v>92</v>
      </c>
      <c r="D5" s="51">
        <v>41</v>
      </c>
      <c r="E5" s="51">
        <v>44</v>
      </c>
      <c r="F5" s="54">
        <v>69</v>
      </c>
      <c r="G5" s="54">
        <v>13</v>
      </c>
      <c r="H5" s="54">
        <v>0</v>
      </c>
      <c r="I5" s="54">
        <v>3</v>
      </c>
      <c r="J5" s="54">
        <v>82</v>
      </c>
      <c r="K5" s="51">
        <v>1640</v>
      </c>
      <c r="L5" s="51">
        <v>0</v>
      </c>
      <c r="M5" s="51">
        <v>0</v>
      </c>
      <c r="N5" s="51">
        <f>K5-M5</f>
        <v>1640</v>
      </c>
      <c r="O5" s="51">
        <v>3</v>
      </c>
      <c r="P5" s="51">
        <v>60</v>
      </c>
    </row>
    <row r="6" spans="3:16" ht="22.5" x14ac:dyDescent="0.25">
      <c r="C6" s="50" t="s">
        <v>93</v>
      </c>
      <c r="D6" s="51">
        <v>70</v>
      </c>
      <c r="E6" s="51">
        <v>62</v>
      </c>
      <c r="F6" s="54">
        <v>71</v>
      </c>
      <c r="G6" s="54">
        <v>61</v>
      </c>
      <c r="H6" s="54">
        <v>0</v>
      </c>
      <c r="I6" s="54">
        <v>0</v>
      </c>
      <c r="J6" s="54">
        <v>132</v>
      </c>
      <c r="K6" s="51">
        <v>10956</v>
      </c>
      <c r="L6" s="51">
        <v>0</v>
      </c>
      <c r="M6" s="51">
        <v>0</v>
      </c>
      <c r="N6" s="51">
        <f t="shared" ref="N6:N7" si="0">K6-M6</f>
        <v>10956</v>
      </c>
      <c r="O6" s="51">
        <v>0</v>
      </c>
      <c r="P6" s="51">
        <v>0</v>
      </c>
    </row>
    <row r="7" spans="3:16" x14ac:dyDescent="0.25">
      <c r="C7" s="50" t="s">
        <v>94</v>
      </c>
      <c r="D7" s="51">
        <v>17</v>
      </c>
      <c r="E7" s="51">
        <v>12</v>
      </c>
      <c r="F7" s="54">
        <v>68</v>
      </c>
      <c r="G7" s="54">
        <v>0</v>
      </c>
      <c r="H7" s="54">
        <v>0</v>
      </c>
      <c r="I7" s="54">
        <v>0</v>
      </c>
      <c r="J7" s="54">
        <v>29</v>
      </c>
      <c r="K7" s="51">
        <v>1305</v>
      </c>
      <c r="L7" s="51">
        <v>39</v>
      </c>
      <c r="M7" s="51">
        <v>1248</v>
      </c>
      <c r="N7" s="51">
        <f t="shared" si="0"/>
        <v>57</v>
      </c>
      <c r="O7" s="51">
        <v>0</v>
      </c>
      <c r="P7" s="51">
        <v>0</v>
      </c>
    </row>
    <row r="8" spans="3:16" x14ac:dyDescent="0.25">
      <c r="C8" s="50" t="s">
        <v>5</v>
      </c>
      <c r="D8" s="51">
        <f t="shared" ref="D8:J8" si="1">SUM(D5:D7)</f>
        <v>128</v>
      </c>
      <c r="E8" s="51">
        <f t="shared" si="1"/>
        <v>118</v>
      </c>
      <c r="F8" s="51">
        <f t="shared" si="1"/>
        <v>208</v>
      </c>
      <c r="G8" s="51">
        <f t="shared" si="1"/>
        <v>74</v>
      </c>
      <c r="H8" s="51">
        <f t="shared" si="1"/>
        <v>0</v>
      </c>
      <c r="I8" s="51">
        <f t="shared" si="1"/>
        <v>3</v>
      </c>
      <c r="J8" s="51">
        <f t="shared" si="1"/>
        <v>243</v>
      </c>
      <c r="K8" s="51">
        <f t="shared" ref="K8:P8" si="2">SUM(K5:K7)</f>
        <v>13901</v>
      </c>
      <c r="L8" s="51">
        <f t="shared" si="2"/>
        <v>39</v>
      </c>
      <c r="M8" s="51">
        <f t="shared" si="2"/>
        <v>1248</v>
      </c>
      <c r="N8" s="51">
        <f t="shared" si="2"/>
        <v>12653</v>
      </c>
      <c r="O8" s="51">
        <f t="shared" si="2"/>
        <v>3</v>
      </c>
      <c r="P8" s="51">
        <f t="shared" si="2"/>
        <v>60</v>
      </c>
    </row>
    <row r="11" spans="3:16" ht="45" x14ac:dyDescent="0.25">
      <c r="C11" s="49" t="s">
        <v>87</v>
      </c>
      <c r="D11" s="49" t="s">
        <v>153</v>
      </c>
      <c r="E11" s="49" t="s">
        <v>154</v>
      </c>
      <c r="F11" s="49" t="s">
        <v>149</v>
      </c>
      <c r="G11" s="49" t="s">
        <v>152</v>
      </c>
      <c r="H11" s="49" t="s">
        <v>155</v>
      </c>
      <c r="I11" s="49" t="s">
        <v>156</v>
      </c>
      <c r="J11" s="49" t="s">
        <v>105</v>
      </c>
      <c r="K11" s="49" t="s">
        <v>106</v>
      </c>
      <c r="L11" s="49" t="s">
        <v>107</v>
      </c>
      <c r="M11" s="49" t="s">
        <v>111</v>
      </c>
      <c r="N11" s="49" t="s">
        <v>108</v>
      </c>
      <c r="O11" s="49" t="s">
        <v>109</v>
      </c>
      <c r="P11" s="49" t="s">
        <v>110</v>
      </c>
    </row>
    <row r="12" spans="3:16" ht="22.5" x14ac:dyDescent="0.25">
      <c r="C12" s="50" t="s">
        <v>92</v>
      </c>
      <c r="D12" s="51">
        <v>31</v>
      </c>
      <c r="E12" s="51">
        <v>54</v>
      </c>
      <c r="F12" s="54">
        <v>58</v>
      </c>
      <c r="G12" s="54">
        <v>24</v>
      </c>
      <c r="H12" s="54">
        <v>0</v>
      </c>
      <c r="I12" s="54">
        <v>3</v>
      </c>
      <c r="J12" s="54">
        <v>82</v>
      </c>
      <c r="K12" s="51">
        <v>1640</v>
      </c>
      <c r="L12" s="51">
        <v>0</v>
      </c>
      <c r="M12" s="51">
        <v>0</v>
      </c>
      <c r="N12" s="51">
        <f>K12-M12</f>
        <v>1640</v>
      </c>
      <c r="O12" s="51">
        <v>3</v>
      </c>
      <c r="P12" s="51">
        <v>60</v>
      </c>
    </row>
    <row r="13" spans="3:16" ht="22.5" x14ac:dyDescent="0.25">
      <c r="C13" s="50" t="s">
        <v>93</v>
      </c>
      <c r="D13" s="51">
        <v>50</v>
      </c>
      <c r="E13" s="51">
        <v>82</v>
      </c>
      <c r="F13" s="54">
        <v>58</v>
      </c>
      <c r="G13" s="54">
        <v>74</v>
      </c>
      <c r="H13" s="54">
        <v>0</v>
      </c>
      <c r="I13" s="54">
        <v>0</v>
      </c>
      <c r="J13" s="54">
        <v>132</v>
      </c>
      <c r="K13" s="51">
        <v>10956</v>
      </c>
      <c r="L13" s="51">
        <v>0</v>
      </c>
      <c r="M13" s="51">
        <v>0</v>
      </c>
      <c r="N13" s="51">
        <f t="shared" ref="N13:N14" si="3">K13-M13</f>
        <v>10956</v>
      </c>
      <c r="O13" s="51">
        <v>0</v>
      </c>
      <c r="P13" s="51">
        <v>0</v>
      </c>
    </row>
    <row r="14" spans="3:16" x14ac:dyDescent="0.25">
      <c r="C14" s="50" t="s">
        <v>94</v>
      </c>
      <c r="D14" s="51">
        <v>10</v>
      </c>
      <c r="E14" s="51">
        <v>19</v>
      </c>
      <c r="F14" s="54">
        <v>56</v>
      </c>
      <c r="G14" s="54">
        <v>0</v>
      </c>
      <c r="H14" s="54">
        <v>0</v>
      </c>
      <c r="I14" s="54">
        <v>0</v>
      </c>
      <c r="J14" s="54">
        <v>29</v>
      </c>
      <c r="K14" s="51">
        <v>1305</v>
      </c>
      <c r="L14" s="51">
        <v>27</v>
      </c>
      <c r="M14" s="51">
        <v>864</v>
      </c>
      <c r="N14" s="51">
        <f t="shared" si="3"/>
        <v>441</v>
      </c>
      <c r="O14" s="51">
        <v>0</v>
      </c>
      <c r="P14" s="51">
        <v>0</v>
      </c>
    </row>
    <row r="15" spans="3:16" x14ac:dyDescent="0.25">
      <c r="C15" s="50" t="s">
        <v>5</v>
      </c>
      <c r="D15" s="51">
        <f t="shared" ref="D15:J15" si="4">SUM(D12:D14)</f>
        <v>91</v>
      </c>
      <c r="E15" s="51">
        <f t="shared" si="4"/>
        <v>155</v>
      </c>
      <c r="F15" s="51">
        <f t="shared" si="4"/>
        <v>172</v>
      </c>
      <c r="G15" s="51">
        <f t="shared" si="4"/>
        <v>98</v>
      </c>
      <c r="H15" s="51">
        <f t="shared" si="4"/>
        <v>0</v>
      </c>
      <c r="I15" s="51">
        <f t="shared" si="4"/>
        <v>3</v>
      </c>
      <c r="J15" s="51">
        <f t="shared" si="4"/>
        <v>243</v>
      </c>
      <c r="K15" s="51">
        <f t="shared" ref="K15:P15" si="5">SUM(K12:K14)</f>
        <v>13901</v>
      </c>
      <c r="L15" s="51">
        <f t="shared" si="5"/>
        <v>27</v>
      </c>
      <c r="M15" s="51">
        <f t="shared" si="5"/>
        <v>864</v>
      </c>
      <c r="N15" s="51">
        <f t="shared" si="5"/>
        <v>13037</v>
      </c>
      <c r="O15" s="51">
        <f t="shared" si="5"/>
        <v>3</v>
      </c>
      <c r="P15" s="51">
        <f t="shared" si="5"/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2"/>
  <sheetViews>
    <sheetView tabSelected="1" workbookViewId="0">
      <selection activeCell="B9" sqref="B9"/>
    </sheetView>
  </sheetViews>
  <sheetFormatPr defaultRowHeight="15" x14ac:dyDescent="0.25"/>
  <cols>
    <col min="4" max="4" width="10.140625" bestFit="1" customWidth="1"/>
    <col min="5" max="5" width="17.7109375" bestFit="1" customWidth="1"/>
    <col min="6" max="6" width="9.7109375" bestFit="1" customWidth="1"/>
  </cols>
  <sheetData>
    <row r="5" spans="3:8" x14ac:dyDescent="0.25">
      <c r="D5" s="71" t="s">
        <v>158</v>
      </c>
      <c r="E5" s="79"/>
      <c r="F5" s="79"/>
      <c r="G5" s="72"/>
    </row>
    <row r="6" spans="3:8" x14ac:dyDescent="0.25">
      <c r="C6" s="49" t="s">
        <v>157</v>
      </c>
      <c r="D6" s="49" t="s">
        <v>41</v>
      </c>
      <c r="E6" s="49" t="s">
        <v>42</v>
      </c>
      <c r="F6" s="49" t="s">
        <v>159</v>
      </c>
      <c r="G6" s="49" t="s">
        <v>160</v>
      </c>
      <c r="H6" s="51" t="s">
        <v>5</v>
      </c>
    </row>
    <row r="7" spans="3:8" x14ac:dyDescent="0.25">
      <c r="C7" s="51">
        <v>1</v>
      </c>
      <c r="D7" s="51">
        <v>100</v>
      </c>
      <c r="E7" s="51">
        <v>400</v>
      </c>
      <c r="F7" s="51">
        <v>20</v>
      </c>
      <c r="G7" s="51">
        <v>40</v>
      </c>
      <c r="H7" s="51">
        <f>SUM(D7:G7)</f>
        <v>560</v>
      </c>
    </row>
    <row r="8" spans="3:8" x14ac:dyDescent="0.25">
      <c r="C8" s="51">
        <v>2</v>
      </c>
      <c r="D8" s="51">
        <v>8</v>
      </c>
      <c r="E8" s="51">
        <v>32</v>
      </c>
      <c r="F8" s="51">
        <v>160</v>
      </c>
      <c r="G8" s="51">
        <v>320</v>
      </c>
      <c r="H8" s="51">
        <f t="shared" ref="H8:H9" si="0">SUM(D8:G8)</f>
        <v>520</v>
      </c>
    </row>
    <row r="9" spans="3:8" x14ac:dyDescent="0.25">
      <c r="C9" s="51">
        <v>3</v>
      </c>
      <c r="D9" s="51">
        <v>200</v>
      </c>
      <c r="E9" s="51">
        <v>300</v>
      </c>
      <c r="F9" s="51">
        <v>10</v>
      </c>
      <c r="G9" s="51">
        <v>30</v>
      </c>
      <c r="H9" s="51">
        <f t="shared" si="0"/>
        <v>540</v>
      </c>
    </row>
    <row r="10" spans="3:8" x14ac:dyDescent="0.25">
      <c r="C10" s="51" t="s">
        <v>5</v>
      </c>
      <c r="D10" s="51">
        <f>SUM(D7:D9)</f>
        <v>308</v>
      </c>
      <c r="E10" s="51">
        <f t="shared" ref="E10:G10" si="1">SUM(E7:E9)</f>
        <v>732</v>
      </c>
      <c r="F10" s="51">
        <f t="shared" si="1"/>
        <v>190</v>
      </c>
      <c r="G10" s="51">
        <f t="shared" si="1"/>
        <v>390</v>
      </c>
      <c r="H10" s="51">
        <f>SUM(D10:G10)</f>
        <v>1620</v>
      </c>
    </row>
    <row r="12" spans="3:8" x14ac:dyDescent="0.25">
      <c r="D12" s="71" t="s">
        <v>161</v>
      </c>
      <c r="E12" s="79"/>
      <c r="F12" s="79"/>
      <c r="G12" s="72"/>
    </row>
    <row r="13" spans="3:8" x14ac:dyDescent="0.25">
      <c r="C13" s="49" t="s">
        <v>157</v>
      </c>
      <c r="D13" s="49" t="s">
        <v>41</v>
      </c>
      <c r="E13" s="49" t="s">
        <v>42</v>
      </c>
      <c r="F13" s="49" t="s">
        <v>159</v>
      </c>
      <c r="G13" s="49" t="s">
        <v>160</v>
      </c>
    </row>
    <row r="14" spans="3:8" x14ac:dyDescent="0.25">
      <c r="C14" s="51">
        <v>1</v>
      </c>
      <c r="D14" s="73">
        <f>D7/$H$7</f>
        <v>0.17857142857142858</v>
      </c>
      <c r="E14" s="73">
        <f>E7/$H$7</f>
        <v>0.7142857142857143</v>
      </c>
      <c r="F14" s="73">
        <f>F7/$H$7</f>
        <v>3.5714285714285712E-2</v>
      </c>
      <c r="G14" s="73">
        <f>G7/$H$7</f>
        <v>7.1428571428571425E-2</v>
      </c>
    </row>
    <row r="15" spans="3:8" x14ac:dyDescent="0.25">
      <c r="C15" s="51">
        <v>2</v>
      </c>
      <c r="D15" s="73">
        <f>D8/$H$8</f>
        <v>1.5384615384615385E-2</v>
      </c>
      <c r="E15" s="73">
        <f>E8/$H$8</f>
        <v>6.1538461538461542E-2</v>
      </c>
      <c r="F15" s="73">
        <f>F8/$H$8</f>
        <v>0.30769230769230771</v>
      </c>
      <c r="G15" s="73">
        <f>G8/$H$8</f>
        <v>0.61538461538461542</v>
      </c>
    </row>
    <row r="16" spans="3:8" x14ac:dyDescent="0.25">
      <c r="C16" s="51">
        <v>3</v>
      </c>
      <c r="D16" s="73">
        <f>D9/$H$9</f>
        <v>0.37037037037037035</v>
      </c>
      <c r="E16" s="73">
        <f>E9/$H$9</f>
        <v>0.55555555555555558</v>
      </c>
      <c r="F16" s="73">
        <f>F9/$H$9</f>
        <v>1.8518518518518517E-2</v>
      </c>
      <c r="G16" s="73">
        <f>G9/$H$9</f>
        <v>5.5555555555555552E-2</v>
      </c>
    </row>
    <row r="18" spans="3:6" ht="15" customHeight="1" x14ac:dyDescent="0.25">
      <c r="D18" s="71" t="s">
        <v>162</v>
      </c>
      <c r="E18" s="79"/>
      <c r="F18" s="79"/>
    </row>
    <row r="19" spans="3:6" x14ac:dyDescent="0.25">
      <c r="C19" s="49" t="s">
        <v>157</v>
      </c>
      <c r="D19" s="49">
        <v>1</v>
      </c>
      <c r="E19" s="49">
        <v>2</v>
      </c>
      <c r="F19" s="49">
        <v>3</v>
      </c>
    </row>
    <row r="20" spans="3:6" x14ac:dyDescent="0.25">
      <c r="C20" s="51">
        <v>1</v>
      </c>
      <c r="D20" s="80"/>
      <c r="E20" s="75">
        <f>(ABS(E14-E15)+ABS(F14-F15)+ABS(G14-G15)+ABS(D14-D15))*100</f>
        <v>163.1868131868132</v>
      </c>
      <c r="F20" s="75">
        <f>(ABS(E14-E16)+ABS(F14-F16)+ABS(G14-G16)+ABS(D14-D16))*100</f>
        <v>38.359788359788361</v>
      </c>
    </row>
    <row r="21" spans="3:6" x14ac:dyDescent="0.25">
      <c r="C21" s="51">
        <v>2</v>
      </c>
      <c r="D21" s="75">
        <f>E20</f>
        <v>163.1868131868132</v>
      </c>
      <c r="E21" s="80"/>
      <c r="F21" s="75">
        <f>(ABS(E15-E16)+ABS(F15-F16)+ABS(G15-G16)+ABS(D15-D16))*100</f>
        <v>169.8005698005698</v>
      </c>
    </row>
    <row r="22" spans="3:6" x14ac:dyDescent="0.25">
      <c r="C22" s="51">
        <v>3</v>
      </c>
      <c r="D22" s="75">
        <f>F20</f>
        <v>38.359788359788361</v>
      </c>
      <c r="E22" s="75">
        <f>F21</f>
        <v>169.8005698005698</v>
      </c>
      <c r="F22" s="80"/>
    </row>
  </sheetData>
  <mergeCells count="3">
    <mergeCell ref="D5:G5"/>
    <mergeCell ref="D12:G12"/>
    <mergeCell ref="D18:F18"/>
  </mergeCells>
  <pageMargins left="0.7" right="0.7" top="0.75" bottom="0.75" header="0.3" footer="0.3"/>
  <ignoredErrors>
    <ignoredError sqref="H7: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Assortment Planning</vt:lpstr>
      <vt:lpstr>Buying Strategies I</vt:lpstr>
      <vt:lpstr>Buying Strategies II</vt:lpstr>
      <vt:lpstr>Buying Strategies III</vt:lpstr>
      <vt:lpstr>Buying Strategies IV</vt:lpstr>
      <vt:lpstr>2-Buying Strategy</vt:lpstr>
      <vt:lpstr>2-Buying Scenarios</vt:lpstr>
      <vt:lpstr>Test Scales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2013-10-24T21:51:18Z</dcterms:modified>
</cp:coreProperties>
</file>