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4"/>
  </bookViews>
  <sheets>
    <sheet name="Time Series Examples" sheetId="1" r:id="rId1"/>
    <sheet name="Forecasting Errors" sheetId="2" r:id="rId2"/>
    <sheet name="Time Series Examples II" sheetId="3" r:id="rId3"/>
    <sheet name="Linear Regression" sheetId="7" r:id="rId4"/>
    <sheet name="Multiple regression" sheetId="10" r:id="rId5"/>
  </sheets>
  <externalReferences>
    <externalReference r:id="rId6"/>
  </externalReferences>
  <definedNames>
    <definedName name="solver_adj" localSheetId="2" hidden="1">'Time Series Examples II'!$J$49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'Time Series Examples II'!$J$65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F52" i="3" l="1"/>
  <c r="G72" i="3"/>
  <c r="P35" i="1"/>
  <c r="P36" i="1"/>
  <c r="P37" i="1"/>
  <c r="P38" i="1"/>
  <c r="P39" i="1"/>
  <c r="P40" i="1"/>
  <c r="P41" i="1"/>
  <c r="P42" i="1"/>
  <c r="P43" i="1"/>
  <c r="P44" i="1"/>
  <c r="P45" i="1"/>
  <c r="P46" i="1"/>
  <c r="P34" i="1"/>
  <c r="O35" i="1"/>
  <c r="O34" i="1"/>
  <c r="N35" i="1" s="1"/>
  <c r="N34" i="1"/>
  <c r="E72" i="3"/>
  <c r="H72" i="3" s="1"/>
  <c r="F72" i="3" l="1"/>
  <c r="G73" i="3" s="1"/>
  <c r="N36" i="1"/>
  <c r="Q34" i="1"/>
  <c r="R34" i="1" s="1"/>
  <c r="I72" i="3"/>
  <c r="J72" i="3"/>
  <c r="I51" i="3"/>
  <c r="J52" i="3" s="1"/>
  <c r="Z52" i="3" s="1"/>
  <c r="G51" i="3"/>
  <c r="G52" i="3" s="1"/>
  <c r="E51" i="3"/>
  <c r="T52" i="3" s="1"/>
  <c r="I52" i="3"/>
  <c r="J53" i="3" s="1"/>
  <c r="Z53" i="3" s="1"/>
  <c r="AA53" i="3" s="1"/>
  <c r="E52" i="3"/>
  <c r="F53" i="3" s="1"/>
  <c r="T53" i="3" s="1"/>
  <c r="F30" i="3"/>
  <c r="K30" i="3" s="1"/>
  <c r="F31" i="3"/>
  <c r="K31" i="3" s="1"/>
  <c r="L31" i="3" s="1"/>
  <c r="F32" i="3"/>
  <c r="K32" i="3" s="1"/>
  <c r="L32" i="3" s="1"/>
  <c r="F33" i="3"/>
  <c r="K33" i="3" s="1"/>
  <c r="F34" i="3"/>
  <c r="K34" i="3" s="1"/>
  <c r="F35" i="3"/>
  <c r="K35" i="3" s="1"/>
  <c r="L35" i="3" s="1"/>
  <c r="F36" i="3"/>
  <c r="K36" i="3" s="1"/>
  <c r="L36" i="3" s="1"/>
  <c r="F37" i="3"/>
  <c r="K37" i="3" s="1"/>
  <c r="F29" i="3"/>
  <c r="K29" i="3" s="1"/>
  <c r="E30" i="3"/>
  <c r="H30" i="3" s="1"/>
  <c r="I30" i="3" s="1"/>
  <c r="E31" i="3"/>
  <c r="H31" i="3" s="1"/>
  <c r="I31" i="3" s="1"/>
  <c r="E32" i="3"/>
  <c r="H32" i="3" s="1"/>
  <c r="E33" i="3"/>
  <c r="H33" i="3" s="1"/>
  <c r="E34" i="3"/>
  <c r="H34" i="3" s="1"/>
  <c r="I34" i="3" s="1"/>
  <c r="E35" i="3"/>
  <c r="H35" i="3" s="1"/>
  <c r="I35" i="3" s="1"/>
  <c r="E36" i="3"/>
  <c r="H36" i="3" s="1"/>
  <c r="E37" i="3"/>
  <c r="H37" i="3" s="1"/>
  <c r="E29" i="3"/>
  <c r="H29" i="3" s="1"/>
  <c r="N37" i="1" l="1"/>
  <c r="O36" i="1"/>
  <c r="S34" i="1"/>
  <c r="Q35" i="1"/>
  <c r="H53" i="3"/>
  <c r="W53" i="3" s="1"/>
  <c r="G53" i="3"/>
  <c r="G54" i="3" s="1"/>
  <c r="G55" i="3" s="1"/>
  <c r="G56" i="3" s="1"/>
  <c r="G57" i="3" s="1"/>
  <c r="G58" i="3" s="1"/>
  <c r="G59" i="3" s="1"/>
  <c r="G60" i="3" s="1"/>
  <c r="G61" i="3" s="1"/>
  <c r="G62" i="3" s="1"/>
  <c r="H63" i="3" s="1"/>
  <c r="W63" i="3" s="1"/>
  <c r="H52" i="3"/>
  <c r="W52" i="3" s="1"/>
  <c r="U52" i="3"/>
  <c r="S52" i="3"/>
  <c r="S53" i="3"/>
  <c r="U53" i="3"/>
  <c r="AA52" i="3"/>
  <c r="Y52" i="3"/>
  <c r="Y53" i="3"/>
  <c r="I53" i="3"/>
  <c r="H54" i="3"/>
  <c r="W54" i="3" s="1"/>
  <c r="H62" i="3"/>
  <c r="W62" i="3" s="1"/>
  <c r="H58" i="3"/>
  <c r="W58" i="3" s="1"/>
  <c r="H61" i="3"/>
  <c r="W61" i="3" s="1"/>
  <c r="H57" i="3"/>
  <c r="W57" i="3" s="1"/>
  <c r="H60" i="3"/>
  <c r="W60" i="3" s="1"/>
  <c r="H56" i="3"/>
  <c r="W56" i="3" s="1"/>
  <c r="H59" i="3"/>
  <c r="W59" i="3" s="1"/>
  <c r="H55" i="3"/>
  <c r="W55" i="3" s="1"/>
  <c r="E53" i="3"/>
  <c r="G37" i="3"/>
  <c r="I37" i="3"/>
  <c r="G33" i="3"/>
  <c r="I33" i="3"/>
  <c r="J29" i="3"/>
  <c r="L29" i="3"/>
  <c r="F43" i="3"/>
  <c r="L34" i="3"/>
  <c r="J34" i="3"/>
  <c r="L30" i="3"/>
  <c r="J30" i="3"/>
  <c r="I36" i="3"/>
  <c r="G36" i="3"/>
  <c r="G32" i="3"/>
  <c r="I32" i="3"/>
  <c r="L37" i="3"/>
  <c r="J37" i="3"/>
  <c r="J33" i="3"/>
  <c r="L33" i="3"/>
  <c r="E43" i="3"/>
  <c r="G35" i="3"/>
  <c r="G31" i="3"/>
  <c r="J36" i="3"/>
  <c r="J32" i="3"/>
  <c r="G29" i="3"/>
  <c r="G34" i="3"/>
  <c r="G30" i="3"/>
  <c r="J35" i="3"/>
  <c r="J31" i="3"/>
  <c r="I29" i="3"/>
  <c r="N38" i="1" l="1"/>
  <c r="O37" i="1"/>
  <c r="S35" i="1"/>
  <c r="R35" i="1"/>
  <c r="X60" i="3"/>
  <c r="V60" i="3"/>
  <c r="X62" i="3"/>
  <c r="V62" i="3"/>
  <c r="X53" i="3"/>
  <c r="V53" i="3"/>
  <c r="X55" i="3"/>
  <c r="V55" i="3"/>
  <c r="X57" i="3"/>
  <c r="V57" i="3"/>
  <c r="X54" i="3"/>
  <c r="V54" i="3"/>
  <c r="X59" i="3"/>
  <c r="V59" i="3"/>
  <c r="X61" i="3"/>
  <c r="V61" i="3"/>
  <c r="V52" i="3"/>
  <c r="X52" i="3"/>
  <c r="X56" i="3"/>
  <c r="V56" i="3"/>
  <c r="X58" i="3"/>
  <c r="V58" i="3"/>
  <c r="X63" i="3"/>
  <c r="V63" i="3"/>
  <c r="I54" i="3"/>
  <c r="J54" i="3"/>
  <c r="Z54" i="3" s="1"/>
  <c r="F54" i="3"/>
  <c r="T54" i="3" s="1"/>
  <c r="E54" i="3"/>
  <c r="F44" i="3"/>
  <c r="E45" i="3"/>
  <c r="E44" i="3"/>
  <c r="F45" i="3"/>
  <c r="N39" i="1" l="1"/>
  <c r="O38" i="1"/>
  <c r="Q36" i="1"/>
  <c r="S54" i="3"/>
  <c r="U54" i="3"/>
  <c r="Y54" i="3"/>
  <c r="AA54" i="3"/>
  <c r="I55" i="3"/>
  <c r="J55" i="3"/>
  <c r="Z55" i="3" s="1"/>
  <c r="H65" i="3"/>
  <c r="E55" i="3"/>
  <c r="F55" i="3"/>
  <c r="T55" i="3" s="1"/>
  <c r="N40" i="1" l="1"/>
  <c r="O39" i="1"/>
  <c r="Q37" i="1"/>
  <c r="S37" i="1" s="1"/>
  <c r="S36" i="1"/>
  <c r="R36" i="1"/>
  <c r="Q38" i="1"/>
  <c r="S55" i="3"/>
  <c r="U55" i="3"/>
  <c r="Y55" i="3"/>
  <c r="AA55" i="3"/>
  <c r="I56" i="3"/>
  <c r="J56" i="3"/>
  <c r="Z56" i="3" s="1"/>
  <c r="E56" i="3"/>
  <c r="F56" i="3"/>
  <c r="T56" i="3" s="1"/>
  <c r="N41" i="1" l="1"/>
  <c r="O40" i="1"/>
  <c r="R37" i="1"/>
  <c r="S38" i="1"/>
  <c r="R38" i="1"/>
  <c r="U56" i="3"/>
  <c r="S56" i="3"/>
  <c r="Y56" i="3"/>
  <c r="AA56" i="3"/>
  <c r="I57" i="3"/>
  <c r="J57" i="3"/>
  <c r="Z57" i="3" s="1"/>
  <c r="E57" i="3"/>
  <c r="F57" i="3"/>
  <c r="T57" i="3" s="1"/>
  <c r="N42" i="1" l="1"/>
  <c r="O41" i="1"/>
  <c r="Q39" i="1"/>
  <c r="S57" i="3"/>
  <c r="U57" i="3"/>
  <c r="AA57" i="3"/>
  <c r="Y57" i="3"/>
  <c r="I58" i="3"/>
  <c r="J58" i="3"/>
  <c r="Z58" i="3" s="1"/>
  <c r="E58" i="3"/>
  <c r="F58" i="3"/>
  <c r="T58" i="3" s="1"/>
  <c r="N43" i="1" l="1"/>
  <c r="O42" i="1"/>
  <c r="Q40" i="1"/>
  <c r="R40" i="1" s="1"/>
  <c r="S39" i="1"/>
  <c r="R39" i="1"/>
  <c r="S58" i="3"/>
  <c r="U58" i="3"/>
  <c r="Y58" i="3"/>
  <c r="AA58" i="3"/>
  <c r="I59" i="3"/>
  <c r="J59" i="3"/>
  <c r="Z59" i="3" s="1"/>
  <c r="E59" i="3"/>
  <c r="F59" i="3"/>
  <c r="T59" i="3" s="1"/>
  <c r="N44" i="1" l="1"/>
  <c r="O43" i="1"/>
  <c r="S40" i="1"/>
  <c r="Q41" i="1"/>
  <c r="S59" i="3"/>
  <c r="U59" i="3"/>
  <c r="Y59" i="3"/>
  <c r="AA59" i="3"/>
  <c r="I60" i="3"/>
  <c r="J60" i="3"/>
  <c r="Z60" i="3" s="1"/>
  <c r="E60" i="3"/>
  <c r="F60" i="3"/>
  <c r="T60" i="3" s="1"/>
  <c r="N45" i="1" l="1"/>
  <c r="O45" i="1" s="1"/>
  <c r="O44" i="1"/>
  <c r="Q42" i="1"/>
  <c r="R42" i="1" s="1"/>
  <c r="S41" i="1"/>
  <c r="R41" i="1"/>
  <c r="U60" i="3"/>
  <c r="S60" i="3"/>
  <c r="Y60" i="3"/>
  <c r="AA60" i="3"/>
  <c r="I61" i="3"/>
  <c r="J61" i="3"/>
  <c r="Z61" i="3" s="1"/>
  <c r="E61" i="3"/>
  <c r="F61" i="3"/>
  <c r="T61" i="3" s="1"/>
  <c r="S42" i="1" l="1"/>
  <c r="Q44" i="1"/>
  <c r="Q43" i="1"/>
  <c r="S61" i="3"/>
  <c r="U61" i="3"/>
  <c r="AA61" i="3"/>
  <c r="Y61" i="3"/>
  <c r="I62" i="3"/>
  <c r="J63" i="3" s="1"/>
  <c r="Z63" i="3" s="1"/>
  <c r="J62" i="3"/>
  <c r="Z62" i="3" s="1"/>
  <c r="E62" i="3"/>
  <c r="F63" i="3" s="1"/>
  <c r="T63" i="3" s="1"/>
  <c r="F62" i="3"/>
  <c r="T62" i="3" s="1"/>
  <c r="Q45" i="1" l="1"/>
  <c r="S44" i="1"/>
  <c r="R44" i="1"/>
  <c r="S43" i="1"/>
  <c r="R43" i="1"/>
  <c r="S62" i="3"/>
  <c r="U62" i="3"/>
  <c r="S63" i="3"/>
  <c r="U63" i="3"/>
  <c r="Y62" i="3"/>
  <c r="AA62" i="3"/>
  <c r="Y63" i="3"/>
  <c r="AA63" i="3"/>
  <c r="S45" i="1" l="1"/>
  <c r="P49" i="1" s="1"/>
  <c r="R45" i="1"/>
  <c r="P48" i="1" s="1"/>
  <c r="P47" i="1"/>
  <c r="J65" i="3"/>
  <c r="F65" i="3"/>
  <c r="E73" i="3" l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F16" i="2"/>
  <c r="J8" i="2" s="1"/>
  <c r="G15" i="2"/>
  <c r="E15" i="2"/>
  <c r="D15" i="2"/>
  <c r="G14" i="2"/>
  <c r="D14" i="2"/>
  <c r="E14" i="2" s="1"/>
  <c r="G13" i="2"/>
  <c r="D13" i="2"/>
  <c r="E13" i="2" s="1"/>
  <c r="G12" i="2"/>
  <c r="D12" i="2"/>
  <c r="E12" i="2" s="1"/>
  <c r="G11" i="2"/>
  <c r="E11" i="2"/>
  <c r="D11" i="2"/>
  <c r="G10" i="2"/>
  <c r="D10" i="2"/>
  <c r="E10" i="2" s="1"/>
  <c r="G9" i="2"/>
  <c r="D9" i="2"/>
  <c r="D16" i="2" s="1"/>
  <c r="F8" i="2"/>
  <c r="G8" i="2" s="1"/>
  <c r="G16" i="2" s="1"/>
  <c r="J9" i="2" s="1"/>
  <c r="E8" i="2"/>
  <c r="D8" i="2"/>
  <c r="E15" i="1"/>
  <c r="L15" i="1"/>
  <c r="G11" i="3" l="1"/>
  <c r="H11" i="3"/>
  <c r="I11" i="3" s="1"/>
  <c r="G15" i="3"/>
  <c r="H15" i="3"/>
  <c r="I15" i="3" s="1"/>
  <c r="H12" i="3"/>
  <c r="I12" i="3" s="1"/>
  <c r="G12" i="3"/>
  <c r="H16" i="3"/>
  <c r="I16" i="3" s="1"/>
  <c r="G16" i="3"/>
  <c r="G9" i="3"/>
  <c r="H9" i="3"/>
  <c r="H13" i="3"/>
  <c r="I13" i="3" s="1"/>
  <c r="G13" i="3"/>
  <c r="H17" i="3"/>
  <c r="I17" i="3" s="1"/>
  <c r="G17" i="3"/>
  <c r="H10" i="3"/>
  <c r="I10" i="3" s="1"/>
  <c r="G10" i="3"/>
  <c r="H14" i="3"/>
  <c r="I14" i="3" s="1"/>
  <c r="G14" i="3"/>
  <c r="F73" i="3"/>
  <c r="H73" i="3" s="1"/>
  <c r="E16" i="2"/>
  <c r="J7" i="2" s="1"/>
  <c r="E9" i="2"/>
  <c r="G74" i="3" l="1"/>
  <c r="I73" i="3"/>
  <c r="J73" i="3"/>
  <c r="E19" i="3"/>
  <c r="I9" i="3"/>
  <c r="E21" i="3" s="1"/>
  <c r="E20" i="3"/>
  <c r="E74" i="3"/>
  <c r="F74" i="3" l="1"/>
  <c r="H74" i="3" s="1"/>
  <c r="G75" i="3" l="1"/>
  <c r="J74" i="3"/>
  <c r="I74" i="3"/>
  <c r="E75" i="3"/>
  <c r="F75" i="3" l="1"/>
  <c r="E76" i="3" s="1"/>
  <c r="F76" i="3" s="1"/>
  <c r="E77" i="3" s="1"/>
  <c r="H75" i="3"/>
  <c r="G76" i="3" l="1"/>
  <c r="H76" i="3" s="1"/>
  <c r="G77" i="3"/>
  <c r="I75" i="3"/>
  <c r="J75" i="3"/>
  <c r="F77" i="3"/>
  <c r="E78" i="3" s="1"/>
  <c r="G78" i="3" l="1"/>
  <c r="I76" i="3"/>
  <c r="J76" i="3"/>
  <c r="H77" i="3"/>
  <c r="F78" i="3"/>
  <c r="E79" i="3" s="1"/>
  <c r="G79" i="3" l="1"/>
  <c r="I77" i="3"/>
  <c r="J77" i="3"/>
  <c r="H78" i="3"/>
  <c r="F79" i="3"/>
  <c r="E80" i="3" s="1"/>
  <c r="G80" i="3" l="1"/>
  <c r="J78" i="3"/>
  <c r="I78" i="3"/>
  <c r="F80" i="3"/>
  <c r="E81" i="3" s="1"/>
  <c r="H79" i="3"/>
  <c r="G81" i="3" l="1"/>
  <c r="I79" i="3"/>
  <c r="J79" i="3"/>
  <c r="F81" i="3"/>
  <c r="E82" i="3" s="1"/>
  <c r="H80" i="3"/>
  <c r="G82" i="3" l="1"/>
  <c r="I80" i="3"/>
  <c r="J80" i="3"/>
  <c r="F82" i="3"/>
  <c r="H81" i="3"/>
  <c r="G83" i="3" l="1"/>
  <c r="I81" i="3"/>
  <c r="J81" i="3"/>
  <c r="H82" i="3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M16" i="1"/>
  <c r="N16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D5" i="1"/>
  <c r="E6" i="1" s="1"/>
  <c r="F6" i="1" s="1"/>
  <c r="H83" i="3" l="1"/>
  <c r="G85" i="3" s="1"/>
  <c r="J82" i="3"/>
  <c r="I82" i="3"/>
  <c r="F17" i="1"/>
  <c r="G17" i="1" s="1"/>
  <c r="F16" i="1"/>
  <c r="G16" i="1" s="1"/>
  <c r="D6" i="1"/>
  <c r="J83" i="3" l="1"/>
  <c r="G87" i="3" s="1"/>
  <c r="I83" i="3"/>
  <c r="G86" i="3" s="1"/>
  <c r="M17" i="1"/>
  <c r="N17" i="1" s="1"/>
  <c r="F18" i="1"/>
  <c r="G18" i="1" s="1"/>
  <c r="D7" i="1"/>
  <c r="E7" i="1"/>
  <c r="F7" i="1" s="1"/>
  <c r="M18" i="1" l="1"/>
  <c r="N18" i="1" s="1"/>
  <c r="F19" i="1"/>
  <c r="G19" i="1" s="1"/>
  <c r="E8" i="1"/>
  <c r="F8" i="1" s="1"/>
  <c r="D8" i="1"/>
  <c r="M19" i="1" l="1"/>
  <c r="N19" i="1" s="1"/>
  <c r="F20" i="1"/>
  <c r="G20" i="1" s="1"/>
  <c r="E9" i="1"/>
  <c r="F9" i="1" s="1"/>
  <c r="D9" i="1"/>
  <c r="E10" i="1" s="1"/>
  <c r="M20" i="1" l="1"/>
  <c r="N20" i="1" s="1"/>
  <c r="F21" i="1"/>
  <c r="G21" i="1" s="1"/>
  <c r="M21" i="1" l="1"/>
  <c r="N21" i="1" s="1"/>
  <c r="F22" i="1"/>
  <c r="G22" i="1" s="1"/>
  <c r="M22" i="1" l="1"/>
  <c r="N22" i="1" s="1"/>
  <c r="F23" i="1"/>
  <c r="G23" i="1" s="1"/>
  <c r="M23" i="1" l="1"/>
  <c r="N23" i="1" s="1"/>
  <c r="F24" i="1"/>
  <c r="G24" i="1" s="1"/>
  <c r="M24" i="1" l="1"/>
  <c r="N24" i="1" s="1"/>
  <c r="F25" i="1"/>
  <c r="G25" i="1" s="1"/>
  <c r="M25" i="1" l="1"/>
  <c r="N25" i="1" s="1"/>
  <c r="F26" i="1"/>
  <c r="G26" i="1" s="1"/>
  <c r="M26" i="1" l="1"/>
  <c r="N26" i="1" s="1"/>
  <c r="F28" i="1"/>
  <c r="F27" i="1"/>
  <c r="G27" i="1" s="1"/>
  <c r="M27" i="1" l="1"/>
  <c r="N27" i="1" s="1"/>
  <c r="M28" i="1"/>
</calcChain>
</file>

<file path=xl/sharedStrings.xml><?xml version="1.0" encoding="utf-8"?>
<sst xmlns="http://schemas.openxmlformats.org/spreadsheetml/2006/main" count="287" uniqueCount="94">
  <si>
    <t>Dt</t>
  </si>
  <si>
    <t>Lt</t>
  </si>
  <si>
    <t>Ft</t>
  </si>
  <si>
    <t>Et</t>
  </si>
  <si>
    <t>a</t>
  </si>
  <si>
    <t>Period</t>
  </si>
  <si>
    <t>Jan</t>
  </si>
  <si>
    <t>Feb</t>
  </si>
  <si>
    <t>Mar</t>
  </si>
  <si>
    <t>Apr</t>
  </si>
  <si>
    <t xml:space="preserve">May </t>
  </si>
  <si>
    <t>Jun</t>
  </si>
  <si>
    <t xml:space="preserve">Jul </t>
  </si>
  <si>
    <t xml:space="preserve">Aug </t>
  </si>
  <si>
    <t xml:space="preserve">Sep </t>
  </si>
  <si>
    <t>Oct</t>
  </si>
  <si>
    <t>Nov</t>
  </si>
  <si>
    <t xml:space="preserve">Dec </t>
  </si>
  <si>
    <t>Month</t>
  </si>
  <si>
    <t>Et2</t>
  </si>
  <si>
    <t>|Et|</t>
  </si>
  <si>
    <t>(|Et|/Dt)%</t>
  </si>
  <si>
    <t>MSE</t>
  </si>
  <si>
    <t>MAD</t>
  </si>
  <si>
    <t>MAPE</t>
  </si>
  <si>
    <t>Actual Demand</t>
  </si>
  <si>
    <t>Forecast</t>
  </si>
  <si>
    <t>Forecasting Errors</t>
  </si>
  <si>
    <t>Total</t>
  </si>
  <si>
    <t>W1</t>
  </si>
  <si>
    <t>W2</t>
  </si>
  <si>
    <t>W3</t>
  </si>
  <si>
    <t>b</t>
  </si>
  <si>
    <t>T</t>
  </si>
  <si>
    <t>Demand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</si>
  <si>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</si>
  <si>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</si>
  <si>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</si>
  <si>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</si>
  <si>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</si>
  <si>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</si>
  <si>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</si>
  <si>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</si>
  <si>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</si>
  <si>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</si>
  <si>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</si>
  <si>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</si>
  <si>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 Et2</t>
  </si>
  <si>
    <t>A |Et|</t>
  </si>
  <si>
    <t>A (|Et|/Dt)%</t>
  </si>
  <si>
    <t>B Et2</t>
  </si>
  <si>
    <t>B |Et|</t>
  </si>
  <si>
    <t>B (|Et|/Dt)%</t>
  </si>
  <si>
    <t>Forecast A</t>
  </si>
  <si>
    <t>Forecast B</t>
  </si>
  <si>
    <t>C Et2</t>
  </si>
  <si>
    <t>C |Et|</t>
  </si>
  <si>
    <t>C (|Et|/Dt)%</t>
  </si>
  <si>
    <t>Forecast C</t>
  </si>
  <si>
    <t>L</t>
  </si>
  <si>
    <t>Sales</t>
  </si>
  <si>
    <t>Advertising Expenses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</si>
  <si>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</si>
  <si>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</si>
  <si>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</si>
  <si>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</si>
  <si>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</si>
  <si>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</si>
  <si>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</si>
  <si>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</si>
  <si>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</si>
  <si>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</si>
  <si>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</si>
  <si>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</si>
  <si>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</si>
  <si>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</si>
  <si>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</si>
  <si>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</si>
  <si>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</si>
  <si>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</si>
  <si>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</si>
  <si>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</si>
  <si>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</si>
  <si>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</si>
  <si>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</si>
  <si>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</si>
  <si>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Wins</t>
  </si>
  <si>
    <t>Attendance</t>
  </si>
  <si>
    <t>x</t>
  </si>
  <si>
    <t>y</t>
  </si>
  <si>
    <t>x1</t>
  </si>
  <si>
    <t>x2</t>
  </si>
  <si>
    <t>Promotion</t>
  </si>
  <si>
    <t>X Variable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</si>
</sst>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8"/>
      <color rgb="FF000000"/>
      <name val="Arial"/>
      <family val="2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0" borderId="0" xfId="0" applyNumberFormat="1" applyFont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Border="1" applyAlignment="1">
      <alignment horizontal="center" vertical="center" readingOrder="1"/>
    </xf>
    <xf numFmtId="0" fontId="0" fillId="0" borderId="0" xfId="0" applyBorder="1"/>
    <xf numFmtId="0" fontId="2" fillId="0" borderId="0" xfId="0" applyFont="1" applyBorder="1"/>
    <xf numFmtId="0" fontId="3" fillId="5" borderId="29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Fill="1" applyBorder="1" applyAlignment="1"/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Continuous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8018372703413"/>
          <c:y val="5.1400554097404488E-2"/>
          <c:w val="0.84170538057742783"/>
          <c:h val="0.77148512685914261"/>
        </c:manualLayout>
      </c:layout>
      <c:lineChart>
        <c:grouping val="standard"/>
        <c:varyColors val="0"/>
        <c:ser>
          <c:idx val="0"/>
          <c:order val="0"/>
          <c:tx>
            <c:v>Actual Demand</c:v>
          </c:tx>
          <c:spPr>
            <a:ln>
              <a:solidFill>
                <a:schemeClr val="accent1"/>
              </a:solidFill>
            </a:ln>
          </c:spPr>
          <c:cat>
            <c:numRef>
              <c:f>'Time Series Examples'!$B$15:$B$28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'Time Series Examples'!$D$15:$D$28</c:f>
              <c:numCache>
                <c:formatCode>General</c:formatCode>
                <c:ptCount val="14"/>
                <c:pt idx="1">
                  <c:v>37</c:v>
                </c:pt>
                <c:pt idx="2">
                  <c:v>40</c:v>
                </c:pt>
                <c:pt idx="3">
                  <c:v>41</c:v>
                </c:pt>
                <c:pt idx="4">
                  <c:v>37</c:v>
                </c:pt>
                <c:pt idx="5">
                  <c:v>45</c:v>
                </c:pt>
                <c:pt idx="6">
                  <c:v>50</c:v>
                </c:pt>
                <c:pt idx="7">
                  <c:v>43</c:v>
                </c:pt>
                <c:pt idx="8">
                  <c:v>47</c:v>
                </c:pt>
                <c:pt idx="9">
                  <c:v>56</c:v>
                </c:pt>
                <c:pt idx="10">
                  <c:v>52</c:v>
                </c:pt>
                <c:pt idx="11">
                  <c:v>55</c:v>
                </c:pt>
                <c:pt idx="12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Forecats (a=0.3)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'Time Series Examples'!$B$15:$B$28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'Time Series Examples'!$F$15:$F$28</c:f>
              <c:numCache>
                <c:formatCode>0.00</c:formatCode>
                <c:ptCount val="14"/>
                <c:pt idx="1">
                  <c:v>46.416666666666664</c:v>
                </c:pt>
                <c:pt idx="2">
                  <c:v>43.591666666666661</c:v>
                </c:pt>
                <c:pt idx="3">
                  <c:v>42.514166666666661</c:v>
                </c:pt>
                <c:pt idx="4">
                  <c:v>42.059916666666659</c:v>
                </c:pt>
                <c:pt idx="5">
                  <c:v>40.541941666666659</c:v>
                </c:pt>
                <c:pt idx="6">
                  <c:v>41.87935916666666</c:v>
                </c:pt>
                <c:pt idx="7">
                  <c:v>44.315551416666665</c:v>
                </c:pt>
                <c:pt idx="8">
                  <c:v>43.920885991666665</c:v>
                </c:pt>
                <c:pt idx="9">
                  <c:v>44.844620194166666</c:v>
                </c:pt>
                <c:pt idx="10">
                  <c:v>48.191234135916666</c:v>
                </c:pt>
                <c:pt idx="11">
                  <c:v>49.333863895141668</c:v>
                </c:pt>
                <c:pt idx="12">
                  <c:v>51.033704726599169</c:v>
                </c:pt>
                <c:pt idx="13">
                  <c:v>51.923593308619417</c:v>
                </c:pt>
              </c:numCache>
            </c:numRef>
          </c:val>
          <c:smooth val="0"/>
        </c:ser>
        <c:ser>
          <c:idx val="2"/>
          <c:order val="2"/>
          <c:tx>
            <c:v>Forecast (a=0.5)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'Time Series Examples'!$B$15:$B$28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'Time Series Examples'!$M$15:$M$28</c:f>
              <c:numCache>
                <c:formatCode>0.00</c:formatCode>
                <c:ptCount val="14"/>
                <c:pt idx="1">
                  <c:v>46.416666666666664</c:v>
                </c:pt>
                <c:pt idx="2">
                  <c:v>41.708333333333329</c:v>
                </c:pt>
                <c:pt idx="3">
                  <c:v>40.854166666666664</c:v>
                </c:pt>
                <c:pt idx="4">
                  <c:v>40.927083333333329</c:v>
                </c:pt>
                <c:pt idx="5">
                  <c:v>38.963541666666664</c:v>
                </c:pt>
                <c:pt idx="6">
                  <c:v>41.981770833333329</c:v>
                </c:pt>
                <c:pt idx="7">
                  <c:v>45.990885416666664</c:v>
                </c:pt>
                <c:pt idx="8">
                  <c:v>44.495442708333329</c:v>
                </c:pt>
                <c:pt idx="9">
                  <c:v>45.747721354166664</c:v>
                </c:pt>
                <c:pt idx="10">
                  <c:v>50.873860677083329</c:v>
                </c:pt>
                <c:pt idx="11">
                  <c:v>51.436930338541664</c:v>
                </c:pt>
                <c:pt idx="12">
                  <c:v>53.218465169270829</c:v>
                </c:pt>
                <c:pt idx="13">
                  <c:v>53.609232584635414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6565888"/>
        <c:axId val="246568064"/>
      </c:lineChart>
      <c:catAx>
        <c:axId val="24656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6568064"/>
        <c:crosses val="autoZero"/>
        <c:auto val="1"/>
        <c:lblAlgn val="ctr"/>
        <c:lblOffset val="100"/>
        <c:noMultiLvlLbl val="0"/>
      </c:catAx>
      <c:valAx>
        <c:axId val="246568064"/>
        <c:scaling>
          <c:orientation val="minMax"/>
          <c:min val="3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656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26334208223975"/>
          <c:y val="7.8127734033245855E-2"/>
          <c:w val="0.28573665791776026"/>
          <c:h val="0.250282538212135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2462817147858"/>
          <c:y val="5.1400702939814184E-2"/>
          <c:w val="0.84170538057742783"/>
          <c:h val="0.77148512685914261"/>
        </c:manualLayout>
      </c:layout>
      <c:lineChart>
        <c:grouping val="standard"/>
        <c:varyColors val="0"/>
        <c:ser>
          <c:idx val="0"/>
          <c:order val="0"/>
          <c:tx>
            <c:v>Actual Demand</c:v>
          </c:tx>
          <c:spPr>
            <a:ln>
              <a:solidFill>
                <a:schemeClr val="accent1"/>
              </a:solidFill>
            </a:ln>
          </c:spPr>
          <c:cat>
            <c:numRef>
              <c:f>'Time Series Examples'!$B$15:$B$28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'Time Series Examples'!$D$15:$D$28</c:f>
              <c:numCache>
                <c:formatCode>General</c:formatCode>
                <c:ptCount val="14"/>
                <c:pt idx="1">
                  <c:v>37</c:v>
                </c:pt>
                <c:pt idx="2">
                  <c:v>40</c:v>
                </c:pt>
                <c:pt idx="3">
                  <c:v>41</c:v>
                </c:pt>
                <c:pt idx="4">
                  <c:v>37</c:v>
                </c:pt>
                <c:pt idx="5">
                  <c:v>45</c:v>
                </c:pt>
                <c:pt idx="6">
                  <c:v>50</c:v>
                </c:pt>
                <c:pt idx="7">
                  <c:v>43</c:v>
                </c:pt>
                <c:pt idx="8">
                  <c:v>47</c:v>
                </c:pt>
                <c:pt idx="9">
                  <c:v>56</c:v>
                </c:pt>
                <c:pt idx="10">
                  <c:v>52</c:v>
                </c:pt>
                <c:pt idx="11">
                  <c:v>55</c:v>
                </c:pt>
                <c:pt idx="12">
                  <c:v>54</c:v>
                </c:pt>
              </c:numCache>
            </c:numRef>
          </c:val>
          <c:smooth val="0"/>
        </c:ser>
        <c:ser>
          <c:idx val="2"/>
          <c:order val="1"/>
          <c:tx>
            <c:v>Forecast (a=0.5)</c:v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'Time Series Examples'!$B$15:$B$28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'Time Series Examples'!$M$15:$M$28</c:f>
              <c:numCache>
                <c:formatCode>0.00</c:formatCode>
                <c:ptCount val="14"/>
                <c:pt idx="1">
                  <c:v>46.416666666666664</c:v>
                </c:pt>
                <c:pt idx="2">
                  <c:v>41.708333333333329</c:v>
                </c:pt>
                <c:pt idx="3">
                  <c:v>40.854166666666664</c:v>
                </c:pt>
                <c:pt idx="4">
                  <c:v>40.927083333333329</c:v>
                </c:pt>
                <c:pt idx="5">
                  <c:v>38.963541666666664</c:v>
                </c:pt>
                <c:pt idx="6">
                  <c:v>41.981770833333329</c:v>
                </c:pt>
                <c:pt idx="7">
                  <c:v>45.990885416666664</c:v>
                </c:pt>
                <c:pt idx="8">
                  <c:v>44.495442708333329</c:v>
                </c:pt>
                <c:pt idx="9">
                  <c:v>45.747721354166664</c:v>
                </c:pt>
                <c:pt idx="10">
                  <c:v>50.873860677083329</c:v>
                </c:pt>
                <c:pt idx="11">
                  <c:v>51.436930338541664</c:v>
                </c:pt>
                <c:pt idx="12">
                  <c:v>53.218465169270829</c:v>
                </c:pt>
                <c:pt idx="13">
                  <c:v>53.609232584635414</c:v>
                </c:pt>
              </c:numCache>
            </c:numRef>
          </c:val>
          <c:smooth val="0"/>
        </c:ser>
        <c:ser>
          <c:idx val="3"/>
          <c:order val="2"/>
          <c:tx>
            <c:v>Forecast (a=0.5;b=03)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'Time Series Examples'!$P$33:$P$46</c:f>
              <c:numCache>
                <c:formatCode>0.00</c:formatCode>
                <c:ptCount val="14"/>
                <c:pt idx="1">
                  <c:v>36.9358</c:v>
                </c:pt>
                <c:pt idx="2">
                  <c:v>38.701329999999999</c:v>
                </c:pt>
                <c:pt idx="3">
                  <c:v>41.278895499999997</c:v>
                </c:pt>
                <c:pt idx="4">
                  <c:v>43.025843925000004</c:v>
                </c:pt>
                <c:pt idx="5">
                  <c:v>40.995441548750001</c:v>
                </c:pt>
                <c:pt idx="6">
                  <c:v>44.580924128312496</c:v>
                </c:pt>
                <c:pt idx="7">
                  <c:v>49.68652679884687</c:v>
                </c:pt>
                <c:pt idx="8">
                  <c:v>47.73634911428703</c:v>
                </c:pt>
                <c:pt idx="9">
                  <c:v>48.65080790486406</c:v>
                </c:pt>
                <c:pt idx="10">
                  <c:v>54.710416114422955</c:v>
                </c:pt>
                <c:pt idx="11">
                  <c:v>55.333657802038964</c:v>
                </c:pt>
                <c:pt idx="12">
                  <c:v>57.09522997554113</c:v>
                </c:pt>
                <c:pt idx="13">
                  <c:v>57.011731565961036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6610944"/>
        <c:axId val="246617216"/>
      </c:lineChart>
      <c:catAx>
        <c:axId val="24661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6617216"/>
        <c:crosses val="autoZero"/>
        <c:auto val="1"/>
        <c:lblAlgn val="ctr"/>
        <c:lblOffset val="100"/>
        <c:noMultiLvlLbl val="0"/>
      </c:catAx>
      <c:valAx>
        <c:axId val="246617216"/>
        <c:scaling>
          <c:orientation val="minMax"/>
          <c:min val="3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661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26334208223975"/>
          <c:y val="7.8127734033245855E-2"/>
          <c:w val="0.37462554680664922"/>
          <c:h val="0.233740747804448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Moving Average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39129483814533"/>
          <c:y val="0.19480351414406533"/>
          <c:w val="0.79109470691163608"/>
          <c:h val="0.55665062700495771"/>
        </c:manualLayout>
      </c:layout>
      <c:lineChart>
        <c:grouping val="standard"/>
        <c:varyColors val="0"/>
        <c:ser>
          <c:idx val="1"/>
          <c:order val="0"/>
          <c:tx>
            <c:strRef>
              <c:f>'Time Series Examples II'!$D$5</c:f>
              <c:strCache>
                <c:ptCount val="1"/>
                <c:pt idx="0">
                  <c:v>Demand</c:v>
                </c:pt>
              </c:strCache>
            </c:strRef>
          </c:tx>
          <c:spPr>
            <a:ln w="25400"/>
          </c:spPr>
          <c:marker>
            <c:symbol val="square"/>
            <c:size val="4"/>
          </c:marker>
          <c:cat>
            <c:numRef>
              <c:f>'Time Series Examples II'!$C$6:$C$17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II'!$D$6:$D$17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'Time Series Examples II'!$E$5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'Time Series Examples II'!$C$6:$C$17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[1]Χρονοσειρές!$G$6:$G$17</c:f>
              <c:numCache>
                <c:formatCode>General</c:formatCode>
                <c:ptCount val="12"/>
                <c:pt idx="3">
                  <c:v>12.666666666666666</c:v>
                </c:pt>
                <c:pt idx="4">
                  <c:v>13.666666666666666</c:v>
                </c:pt>
                <c:pt idx="5">
                  <c:v>15.333333333333334</c:v>
                </c:pt>
                <c:pt idx="6">
                  <c:v>16.333333333333332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20.333333333333332</c:v>
                </c:pt>
                <c:pt idx="11">
                  <c:v>20.666666666666668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6714752"/>
        <c:axId val="246716672"/>
      </c:lineChart>
      <c:catAx>
        <c:axId val="24671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6716672"/>
        <c:crosses val="autoZero"/>
        <c:auto val="1"/>
        <c:lblAlgn val="ctr"/>
        <c:lblOffset val="100"/>
        <c:noMultiLvlLbl val="0"/>
      </c:catAx>
      <c:valAx>
        <c:axId val="246716672"/>
        <c:scaling>
          <c:orientation val="minMax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671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226377952755905"/>
          <c:y val="0.19631743948673103"/>
          <c:w val="0.2222670669160367"/>
          <c:h val="0.163572470107903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Weighted Moving Average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39129483814539"/>
          <c:y val="0.19480351414406533"/>
          <c:w val="0.79109470691163608"/>
          <c:h val="0.55665062700495771"/>
        </c:manualLayout>
      </c:layout>
      <c:lineChart>
        <c:grouping val="standard"/>
        <c:varyColors val="0"/>
        <c:ser>
          <c:idx val="1"/>
          <c:order val="0"/>
          <c:tx>
            <c:strRef>
              <c:f>'Time Series Examples II'!$D$25</c:f>
              <c:strCache>
                <c:ptCount val="1"/>
                <c:pt idx="0">
                  <c:v>Demand</c:v>
                </c:pt>
              </c:strCache>
            </c:strRef>
          </c:tx>
          <c:spPr>
            <a:ln w="25400"/>
          </c:spPr>
          <c:marker>
            <c:symbol val="square"/>
            <c:size val="4"/>
          </c:marker>
          <c:cat>
            <c:numRef>
              <c:f>'Time Series Examples II'!$C$26:$C$37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II'!$D$26:$D$37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'Time Series Examples II'!$E$25</c:f>
              <c:strCache>
                <c:ptCount val="1"/>
                <c:pt idx="0">
                  <c:v>Forecast A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'Time Series Examples II'!$C$26:$C$37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II'!$E$26:$E$37</c:f>
              <c:numCache>
                <c:formatCode>General</c:formatCode>
                <c:ptCount val="12"/>
                <c:pt idx="3" formatCode="0.00">
                  <c:v>13.666</c:v>
                </c:pt>
                <c:pt idx="4" formatCode="0.00">
                  <c:v>13.832000000000001</c:v>
                </c:pt>
                <c:pt idx="5" formatCode="0.00">
                  <c:v>15.501000000000001</c:v>
                </c:pt>
                <c:pt idx="6" formatCode="0.00">
                  <c:v>17.332000000000001</c:v>
                </c:pt>
                <c:pt idx="7" formatCode="0.00">
                  <c:v>16.666</c:v>
                </c:pt>
                <c:pt idx="8" formatCode="0.00">
                  <c:v>18.167999999999999</c:v>
                </c:pt>
                <c:pt idx="9" formatCode="0.00">
                  <c:v>20.164999999999999</c:v>
                </c:pt>
                <c:pt idx="10" formatCode="0.00">
                  <c:v>20.166</c:v>
                </c:pt>
                <c:pt idx="11" formatCode="0.00">
                  <c:v>20.501000000000001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Series Examples II'!$F$25</c:f>
              <c:strCache>
                <c:ptCount val="1"/>
                <c:pt idx="0">
                  <c:v>Forecast B</c:v>
                </c:pt>
              </c:strCache>
            </c:strRef>
          </c:tx>
          <c:spPr>
            <a:ln w="25400">
              <a:prstDash val="sysDash"/>
            </a:ln>
          </c:spPr>
          <c:marker>
            <c:symbol val="none"/>
          </c:marker>
          <c:cat>
            <c:numRef>
              <c:f>'Time Series Examples II'!$C$26:$C$37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II'!$F$26:$F$37</c:f>
              <c:numCache>
                <c:formatCode>General</c:formatCode>
                <c:ptCount val="12"/>
                <c:pt idx="3" formatCode="0.00">
                  <c:v>12.295999999999999</c:v>
                </c:pt>
                <c:pt idx="4" formatCode="0.00">
                  <c:v>14.556999999999999</c:v>
                </c:pt>
                <c:pt idx="5" formatCode="0.00">
                  <c:v>14.405999999999999</c:v>
                </c:pt>
                <c:pt idx="6" formatCode="0.00">
                  <c:v>16.481999999999999</c:v>
                </c:pt>
                <c:pt idx="7" formatCode="0.00">
                  <c:v>17.815999999999999</c:v>
                </c:pt>
                <c:pt idx="8" formatCode="0.00">
                  <c:v>16.812999999999999</c:v>
                </c:pt>
                <c:pt idx="9" formatCode="0.00">
                  <c:v>19.259999999999998</c:v>
                </c:pt>
                <c:pt idx="10" formatCode="0.00">
                  <c:v>21.001000000000001</c:v>
                </c:pt>
                <c:pt idx="11" formatCode="0.00">
                  <c:v>20.036000000000001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7079680"/>
        <c:axId val="247081600"/>
      </c:lineChart>
      <c:catAx>
        <c:axId val="2470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7081600"/>
        <c:crosses val="autoZero"/>
        <c:auto val="1"/>
        <c:lblAlgn val="ctr"/>
        <c:lblOffset val="100"/>
        <c:noMultiLvlLbl val="0"/>
      </c:catAx>
      <c:valAx>
        <c:axId val="247081600"/>
        <c:scaling>
          <c:orientation val="minMax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07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930393700787407E-2"/>
          <c:y val="0.19631743948673083"/>
          <c:w val="0.39262510936132988"/>
          <c:h val="0.23378463108778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Simple Exponetial Smoothing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480351414406533"/>
          <c:w val="0.79109470691163608"/>
          <c:h val="0.55665062700495771"/>
        </c:manualLayout>
      </c:layout>
      <c:lineChart>
        <c:grouping val="standard"/>
        <c:varyColors val="0"/>
        <c:ser>
          <c:idx val="1"/>
          <c:order val="0"/>
          <c:tx>
            <c:strRef>
              <c:f>'Time Series Examples II'!$D$48:$D$50</c:f>
              <c:strCache>
                <c:ptCount val="1"/>
                <c:pt idx="0">
                  <c:v>Demand</c:v>
                </c:pt>
              </c:strCache>
            </c:strRef>
          </c:tx>
          <c:spPr>
            <a:ln w="25400"/>
          </c:spPr>
          <c:marker>
            <c:symbol val="square"/>
            <c:size val="4"/>
          </c:marker>
          <c:cat>
            <c:numRef>
              <c:f>'Time Series Examples II'!$C$52:$C$63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II'!$D$52:$D$63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'Time Series Examples II'!$E$48:$F$48</c:f>
              <c:strCache>
                <c:ptCount val="1"/>
                <c:pt idx="0">
                  <c:v>Forecast A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'Time Series Examples II'!$C$52:$C$63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II'!$F$52:$F$63</c:f>
              <c:numCache>
                <c:formatCode>0.00</c:formatCode>
                <c:ptCount val="12"/>
                <c:pt idx="0">
                  <c:v>16.916666666666668</c:v>
                </c:pt>
                <c:pt idx="1">
                  <c:v>16.225000000000001</c:v>
                </c:pt>
                <c:pt idx="2">
                  <c:v>15.802500000000002</c:v>
                </c:pt>
                <c:pt idx="3">
                  <c:v>15.822250000000002</c:v>
                </c:pt>
                <c:pt idx="4">
                  <c:v>15.540025000000004</c:v>
                </c:pt>
                <c:pt idx="5">
                  <c:v>15.686022500000004</c:v>
                </c:pt>
                <c:pt idx="6">
                  <c:v>16.017420250000004</c:v>
                </c:pt>
                <c:pt idx="7">
                  <c:v>15.915678225000004</c:v>
                </c:pt>
                <c:pt idx="8">
                  <c:v>16.324110402500004</c:v>
                </c:pt>
                <c:pt idx="9">
                  <c:v>16.891699362250005</c:v>
                </c:pt>
                <c:pt idx="10">
                  <c:v>17.102529426025004</c:v>
                </c:pt>
                <c:pt idx="11">
                  <c:v>17.492276483422504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Series Examples II'!$G$48:$H$48</c:f>
              <c:strCache>
                <c:ptCount val="1"/>
                <c:pt idx="0">
                  <c:v>Forecast B</c:v>
                </c:pt>
              </c:strCache>
            </c:strRef>
          </c:tx>
          <c:spPr>
            <a:ln w="25400">
              <a:prstDash val="sysDash"/>
            </a:ln>
          </c:spPr>
          <c:marker>
            <c:symbol val="none"/>
          </c:marker>
          <c:cat>
            <c:numRef>
              <c:f>'Time Series Examples II'!$C$52:$C$63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II'!$H$52:$H$63</c:f>
              <c:numCache>
                <c:formatCode>0.00</c:formatCode>
                <c:ptCount val="12"/>
                <c:pt idx="0">
                  <c:v>16.916666666666668</c:v>
                </c:pt>
                <c:pt idx="1">
                  <c:v>10.691666666666666</c:v>
                </c:pt>
                <c:pt idx="2">
                  <c:v>11.869166666666667</c:v>
                </c:pt>
                <c:pt idx="3">
                  <c:v>15.586916666666667</c:v>
                </c:pt>
                <c:pt idx="4">
                  <c:v>13.258691666666667</c:v>
                </c:pt>
                <c:pt idx="5">
                  <c:v>16.625869166666668</c:v>
                </c:pt>
                <c:pt idx="6">
                  <c:v>18.762586916666667</c:v>
                </c:pt>
                <c:pt idx="7">
                  <c:v>15.376258691666667</c:v>
                </c:pt>
                <c:pt idx="8">
                  <c:v>19.537625869166668</c:v>
                </c:pt>
                <c:pt idx="9">
                  <c:v>21.753762586916668</c:v>
                </c:pt>
                <c:pt idx="10">
                  <c:v>19.275376258691669</c:v>
                </c:pt>
                <c:pt idx="11">
                  <c:v>20.827537625869169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Series Examples II'!$I$48:$J$48</c:f>
              <c:strCache>
                <c:ptCount val="1"/>
                <c:pt idx="0">
                  <c:v>Forecast C</c:v>
                </c:pt>
              </c:strCache>
            </c:strRef>
          </c:tx>
          <c:spPr>
            <a:ln w="25400">
              <a:prstDash val="dashDot"/>
            </a:ln>
          </c:spPr>
          <c:marker>
            <c:symbol val="none"/>
          </c:marker>
          <c:cat>
            <c:numRef>
              <c:f>'Time Series Examples II'!$C$52:$C$63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'Time Series Examples II'!$J$52:$J$63</c:f>
              <c:numCache>
                <c:formatCode>0.00</c:formatCode>
                <c:ptCount val="12"/>
                <c:pt idx="0">
                  <c:v>16.916666666666668</c:v>
                </c:pt>
                <c:pt idx="1">
                  <c:v>14.473841472378965</c:v>
                </c:pt>
                <c:pt idx="2">
                  <c:v>13.600131263887235</c:v>
                </c:pt>
                <c:pt idx="3">
                  <c:v>14.4477158149561</c:v>
                </c:pt>
                <c:pt idx="4">
                  <c:v>13.936412200458243</c:v>
                </c:pt>
                <c:pt idx="5">
                  <c:v>15.01840874912808</c:v>
                </c:pt>
                <c:pt idx="6">
                  <c:v>16.424625340113923</c:v>
                </c:pt>
                <c:pt idx="7">
                  <c:v>15.921476809041492</c:v>
                </c:pt>
                <c:pt idx="8">
                  <c:v>17.361927778635724</c:v>
                </c:pt>
                <c:pt idx="9">
                  <c:v>19.000000020844098</c:v>
                </c:pt>
                <c:pt idx="10">
                  <c:v>19.000000013482389</c:v>
                </c:pt>
                <c:pt idx="11">
                  <c:v>19.706359101044839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7129984"/>
        <c:axId val="247205888"/>
      </c:lineChart>
      <c:catAx>
        <c:axId val="24712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7205888"/>
        <c:crosses val="autoZero"/>
        <c:auto val="1"/>
        <c:lblAlgn val="ctr"/>
        <c:lblOffset val="100"/>
        <c:noMultiLvlLbl val="0"/>
      </c:catAx>
      <c:valAx>
        <c:axId val="247205888"/>
        <c:scaling>
          <c:orientation val="minMax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12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281933508311478"/>
          <c:y val="0.19631743948673103"/>
          <c:w val="0.3731806649168859"/>
          <c:h val="0.303996792067658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Holt's Model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39129483814544"/>
          <c:y val="0.19480351414406533"/>
          <c:w val="0.79109470691163608"/>
          <c:h val="0.55665062700495771"/>
        </c:manualLayout>
      </c:layout>
      <c:lineChart>
        <c:grouping val="standard"/>
        <c:varyColors val="0"/>
        <c:ser>
          <c:idx val="1"/>
          <c:order val="0"/>
          <c:tx>
            <c:strRef>
              <c:f>'Time Series Examples II'!$D$70</c:f>
              <c:strCache>
                <c:ptCount val="1"/>
                <c:pt idx="0">
                  <c:v>Demand</c:v>
                </c:pt>
              </c:strCache>
            </c:strRef>
          </c:tx>
          <c:spPr>
            <a:ln w="25400"/>
          </c:spPr>
          <c:marker>
            <c:symbol val="square"/>
            <c:size val="4"/>
          </c:marker>
          <c:val>
            <c:numRef>
              <c:f>'Time Series Examples II'!$D$72:$D$83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Series Examples II'!$G$70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prstDash val="sysDash"/>
            </a:ln>
          </c:spPr>
          <c:marker>
            <c:symbol val="none"/>
          </c:marker>
          <c:val>
            <c:numRef>
              <c:f>'Time Series Examples II'!$G$72:$G$83</c:f>
              <c:numCache>
                <c:formatCode>0.00</c:formatCode>
                <c:ptCount val="12"/>
                <c:pt idx="0">
                  <c:v>12.089599999999999</c:v>
                </c:pt>
                <c:pt idx="1">
                  <c:v>12.677081094808932</c:v>
                </c:pt>
                <c:pt idx="2">
                  <c:v>13.379516625896802</c:v>
                </c:pt>
                <c:pt idx="3">
                  <c:v>14.513486724910345</c:v>
                </c:pt>
                <c:pt idx="4">
                  <c:v>15.175276828946473</c:v>
                </c:pt>
                <c:pt idx="5">
                  <c:v>16.241759158623914</c:v>
                </c:pt>
                <c:pt idx="6">
                  <c:v>17.508721800002146</c:v>
                </c:pt>
                <c:pt idx="7">
                  <c:v>18.15155081376766</c:v>
                </c:pt>
                <c:pt idx="8">
                  <c:v>19.301889667473592</c:v>
                </c:pt>
                <c:pt idx="9">
                  <c:v>20.64198774485973</c:v>
                </c:pt>
                <c:pt idx="10">
                  <c:v>21.484302121077903</c:v>
                </c:pt>
                <c:pt idx="11">
                  <c:v>22.423575033866264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7234944"/>
        <c:axId val="247236864"/>
      </c:lineChart>
      <c:catAx>
        <c:axId val="2472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47236864"/>
        <c:crosses val="autoZero"/>
        <c:auto val="1"/>
        <c:lblAlgn val="ctr"/>
        <c:lblOffset val="100"/>
        <c:noMultiLvlLbl val="0"/>
      </c:catAx>
      <c:valAx>
        <c:axId val="247236864"/>
        <c:scaling>
          <c:orientation val="minMax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23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281933508311484"/>
          <c:y val="0.19631743948673114"/>
          <c:w val="0.20138582677165354"/>
          <c:h val="0.155848643919510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58524103405994"/>
          <c:y val="5.1400554097404488E-2"/>
          <c:w val="0.82705053760171865"/>
          <c:h val="0.734448089822105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2.2715674054256733E-2"/>
                  <c:y val="0.2825645231846019"/>
                </c:manualLayout>
              </c:layout>
              <c:numFmt formatCode="General" sourceLinked="0"/>
            </c:trendlineLbl>
          </c:trendline>
          <c:xVal>
            <c:numRef>
              <c:f>'Time Series Examples II'!$C$72:$C$83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'Time Series Examples II'!$D$72:$D$83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21</c:v>
                </c:pt>
                <c:pt idx="11">
                  <c:v>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87168"/>
        <c:axId val="247293440"/>
      </c:scatterChart>
      <c:valAx>
        <c:axId val="247287168"/>
        <c:scaling>
          <c:orientation val="minMax"/>
          <c:max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293440"/>
        <c:crosses val="autoZero"/>
        <c:crossBetween val="midCat"/>
      </c:valAx>
      <c:valAx>
        <c:axId val="247293440"/>
        <c:scaling>
          <c:orientation val="minMax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287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420122484689414"/>
                  <c:y val="-2.4832139884953405E-2"/>
                </c:manualLayout>
              </c:layout>
              <c:numFmt formatCode="General" sourceLinked="0"/>
            </c:trendlineLbl>
          </c:trendline>
          <c:xVal>
            <c:numRef>
              <c:f>'Linear Regression'!$E$5:$E$9</c:f>
              <c:numCache>
                <c:formatCode>General</c:formatCode>
                <c:ptCount val="5"/>
                <c:pt idx="0">
                  <c:v>2.5</c:v>
                </c:pt>
                <c:pt idx="1">
                  <c:v>1.3</c:v>
                </c:pt>
                <c:pt idx="2">
                  <c:v>1.4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'Linear Regression'!$D$5:$D$9</c:f>
              <c:numCache>
                <c:formatCode>General</c:formatCode>
                <c:ptCount val="5"/>
                <c:pt idx="0">
                  <c:v>264</c:v>
                </c:pt>
                <c:pt idx="1">
                  <c:v>116</c:v>
                </c:pt>
                <c:pt idx="2">
                  <c:v>165</c:v>
                </c:pt>
                <c:pt idx="3">
                  <c:v>101</c:v>
                </c:pt>
                <c:pt idx="4">
                  <c:v>209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14304"/>
        <c:axId val="247328768"/>
      </c:scatterChart>
      <c:valAx>
        <c:axId val="2473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Advertising Expenses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328768"/>
        <c:crosses val="autoZero"/>
        <c:crossBetween val="midCat"/>
      </c:valAx>
      <c:valAx>
        <c:axId val="247328768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314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420122484689414"/>
                  <c:y val="-2.4832139884953405E-2"/>
                </c:manualLayout>
              </c:layout>
              <c:numFmt formatCode="General" sourceLinked="0"/>
            </c:trendlineLbl>
          </c:trendline>
          <c:xVal>
            <c:numRef>
              <c:f>'Linear Regression'!$C$37:$C$44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'Linear Regression'!$D$37:$D$44</c:f>
              <c:numCache>
                <c:formatCode>General</c:formatCode>
                <c:ptCount val="8"/>
                <c:pt idx="0">
                  <c:v>36.299999999999997</c:v>
                </c:pt>
                <c:pt idx="1">
                  <c:v>40.1</c:v>
                </c:pt>
                <c:pt idx="2">
                  <c:v>41.2</c:v>
                </c:pt>
                <c:pt idx="3">
                  <c:v>53</c:v>
                </c:pt>
                <c:pt idx="4">
                  <c:v>44</c:v>
                </c:pt>
                <c:pt idx="5">
                  <c:v>45.6</c:v>
                </c:pt>
                <c:pt idx="6">
                  <c:v>39</c:v>
                </c:pt>
                <c:pt idx="7">
                  <c:v>47.5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46240"/>
        <c:axId val="247548160"/>
      </c:scatterChart>
      <c:valAx>
        <c:axId val="2475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48160"/>
        <c:crosses val="autoZero"/>
        <c:crossBetween val="midCat"/>
      </c:valAx>
      <c:valAx>
        <c:axId val="247548160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Attendance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546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4762</xdr:rowOff>
    </xdr:from>
    <xdr:to>
      <xdr:col>8</xdr:col>
      <xdr:colOff>314325</xdr:colOff>
      <xdr:row>44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304800</xdr:colOff>
      <xdr:row>61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3</xdr:row>
      <xdr:rowOff>161925</xdr:rowOff>
    </xdr:from>
    <xdr:to>
      <xdr:col>17</xdr:col>
      <xdr:colOff>476250</xdr:colOff>
      <xdr:row>18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581025</xdr:colOff>
      <xdr:row>22</xdr:row>
      <xdr:rowOff>114300</xdr:rowOff>
    </xdr:from>
    <xdr:to>
      <xdr:col>20</xdr:col>
      <xdr:colOff>800100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48</xdr:row>
      <xdr:rowOff>47625</xdr:rowOff>
    </xdr:from>
    <xdr:to>
      <xdr:col>17</xdr:col>
      <xdr:colOff>723900</xdr:colOff>
      <xdr:row>62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466725</xdr:colOff>
      <xdr:row>69</xdr:row>
      <xdr:rowOff>180975</xdr:rowOff>
    </xdr:from>
    <xdr:to>
      <xdr:col>17</xdr:col>
      <xdr:colOff>762000</xdr:colOff>
      <xdr:row>83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476250</xdr:colOff>
      <xdr:row>84</xdr:row>
      <xdr:rowOff>42862</xdr:rowOff>
    </xdr:from>
    <xdr:to>
      <xdr:col>17</xdr:col>
      <xdr:colOff>752475</xdr:colOff>
      <xdr:row>98</xdr:row>
      <xdr:rowOff>100012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</xdr:row>
      <xdr:rowOff>47625</xdr:rowOff>
    </xdr:from>
    <xdr:to>
      <xdr:col>14</xdr:col>
      <xdr:colOff>438150</xdr:colOff>
      <xdr:row>16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838200</xdr:colOff>
      <xdr:row>35</xdr:row>
      <xdr:rowOff>123825</xdr:rowOff>
    </xdr:from>
    <xdr:to>
      <xdr:col>12</xdr:col>
      <xdr:colOff>0</xdr:colOff>
      <xdr:row>50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nos/Documents/My%20Workspace/My%20Documents/Teaching/AUEB/Marketing/B2B/&#928;&#945;&#961;&#945;&#948;&#949;&#943;&#947;&#956;&#945;&#964;&#945;%20&#954;&#945;&#953;%20&#945;&#963;&#954;&#942;&#963;&#949;&#953;&#962;%20&#963;&#964;&#953;&#962;%20&#960;&#961;&#959;&#946;&#955;&#941;&#968;&#949;&#953;&#9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ράδειγμα 1"/>
      <sheetName val="Παράδειγμα 2"/>
      <sheetName val="Σφάλματα"/>
      <sheetName val="Χρονοσειρές"/>
      <sheetName val="Εποχιακή Μέθοδος"/>
      <sheetName val="Extra"/>
    </sheetNames>
    <sheetDataSet>
      <sheetData sheetId="0"/>
      <sheetData sheetId="1"/>
      <sheetData sheetId="2"/>
      <sheetData sheetId="3">
        <row r="6">
          <cell r="G6"/>
        </row>
        <row r="7">
          <cell r="G7"/>
        </row>
        <row r="8">
          <cell r="G8"/>
        </row>
        <row r="9">
          <cell r="G9">
            <v>12.666666666666666</v>
          </cell>
        </row>
        <row r="10">
          <cell r="G10">
            <v>13.666666666666666</v>
          </cell>
        </row>
        <row r="11">
          <cell r="G11">
            <v>15.333333333333334</v>
          </cell>
        </row>
        <row r="12">
          <cell r="G12">
            <v>16.333333333333332</v>
          </cell>
        </row>
        <row r="13">
          <cell r="G13">
            <v>17</v>
          </cell>
        </row>
        <row r="14">
          <cell r="G14">
            <v>18</v>
          </cell>
        </row>
        <row r="15">
          <cell r="G15">
            <v>19</v>
          </cell>
        </row>
        <row r="16">
          <cell r="G16">
            <v>20.333333333333332</v>
          </cell>
        </row>
        <row r="17">
          <cell r="G17">
            <v>20.666666666666668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9"/>
  <sheetViews>
    <sheetView topLeftCell="A52" workbookViewId="0">
      <selection activeCell="I7" sqref="I7"/>
    </sheetView>
  </sheetViews>
  <sheetFormatPr defaultRowHeight="15" x14ac:dyDescent="0.25"/>
  <cols>
    <col min="11" max="11" width="10.85546875" bestFit="1" customWidth="1"/>
    <col min="19" max="19" width="10.5703125" bestFit="1" customWidth="1"/>
  </cols>
  <sheetData>
    <row r="2" spans="2:14" x14ac:dyDescent="0.25">
      <c r="D2" s="1"/>
      <c r="E2" s="1"/>
      <c r="F2" s="1"/>
    </row>
    <row r="3" spans="2:14" ht="15.75" thickBot="1" x14ac:dyDescent="0.3">
      <c r="B3" s="4" t="s">
        <v>4</v>
      </c>
      <c r="C3" s="4">
        <v>0.1</v>
      </c>
      <c r="D3" s="1"/>
      <c r="E3" s="1"/>
      <c r="F3" s="1"/>
    </row>
    <row r="4" spans="2:14" x14ac:dyDescent="0.25">
      <c r="B4" s="5" t="s">
        <v>5</v>
      </c>
      <c r="C4" s="6" t="s">
        <v>0</v>
      </c>
      <c r="D4" s="6" t="s">
        <v>1</v>
      </c>
      <c r="E4" s="6" t="s">
        <v>2</v>
      </c>
      <c r="F4" s="7" t="s">
        <v>3</v>
      </c>
    </row>
    <row r="5" spans="2:14" x14ac:dyDescent="0.25">
      <c r="B5" s="8">
        <v>0</v>
      </c>
      <c r="C5" s="2"/>
      <c r="D5" s="2">
        <f>AVERAGE(C6:C9)</f>
        <v>120.75</v>
      </c>
      <c r="E5" s="2"/>
      <c r="F5" s="9"/>
    </row>
    <row r="6" spans="2:14" x14ac:dyDescent="0.25">
      <c r="B6" s="8">
        <v>1</v>
      </c>
      <c r="C6" s="2">
        <v>120</v>
      </c>
      <c r="D6" s="3">
        <f>$C$3*C6+(1-$C$3)*D5</f>
        <v>120.675</v>
      </c>
      <c r="E6" s="2">
        <f>D5</f>
        <v>120.75</v>
      </c>
      <c r="F6" s="9">
        <f>E6-C6</f>
        <v>0.75</v>
      </c>
    </row>
    <row r="7" spans="2:14" x14ac:dyDescent="0.25">
      <c r="B7" s="8">
        <v>2</v>
      </c>
      <c r="C7" s="2">
        <v>127</v>
      </c>
      <c r="D7" s="3">
        <f>$C$3*C7+(1-$C$3)*D6</f>
        <v>121.3075</v>
      </c>
      <c r="E7" s="3">
        <f t="shared" ref="E7:E10" si="0">D6</f>
        <v>120.675</v>
      </c>
      <c r="F7" s="10">
        <f t="shared" ref="F7:F9" si="1">E7-C7</f>
        <v>-6.3250000000000028</v>
      </c>
    </row>
    <row r="8" spans="2:14" x14ac:dyDescent="0.25">
      <c r="B8" s="8">
        <v>3</v>
      </c>
      <c r="C8" s="2">
        <v>114</v>
      </c>
      <c r="D8" s="3">
        <f>$C$3*C8+(1-$C$3)*D7</f>
        <v>120.57675000000002</v>
      </c>
      <c r="E8" s="3">
        <f t="shared" si="0"/>
        <v>121.3075</v>
      </c>
      <c r="F8" s="10">
        <f t="shared" si="1"/>
        <v>7.3075000000000045</v>
      </c>
    </row>
    <row r="9" spans="2:14" x14ac:dyDescent="0.25">
      <c r="B9" s="8">
        <v>4</v>
      </c>
      <c r="C9" s="2">
        <v>122</v>
      </c>
      <c r="D9" s="3">
        <f>$C$3*C9+(1-$C$3)*D8</f>
        <v>120.71907500000002</v>
      </c>
      <c r="E9" s="3">
        <f t="shared" si="0"/>
        <v>120.57675000000002</v>
      </c>
      <c r="F9" s="10">
        <f t="shared" si="1"/>
        <v>-1.4232499999999817</v>
      </c>
    </row>
    <row r="10" spans="2:14" ht="15.75" thickBot="1" x14ac:dyDescent="0.3">
      <c r="B10" s="11">
        <v>5</v>
      </c>
      <c r="C10" s="12"/>
      <c r="D10" s="12"/>
      <c r="E10" s="15">
        <f t="shared" si="0"/>
        <v>120.71907500000002</v>
      </c>
      <c r="F10" s="14"/>
    </row>
    <row r="13" spans="2:14" ht="15.75" thickBot="1" x14ac:dyDescent="0.3">
      <c r="B13" s="4" t="s">
        <v>4</v>
      </c>
      <c r="C13" s="4">
        <v>0.3</v>
      </c>
      <c r="I13" s="4" t="s">
        <v>4</v>
      </c>
      <c r="J13" s="4">
        <v>0.5</v>
      </c>
    </row>
    <row r="14" spans="2:14" x14ac:dyDescent="0.25">
      <c r="B14" s="5" t="s">
        <v>5</v>
      </c>
      <c r="C14" s="5" t="s">
        <v>18</v>
      </c>
      <c r="D14" s="5" t="s">
        <v>0</v>
      </c>
      <c r="E14" s="6" t="s">
        <v>1</v>
      </c>
      <c r="F14" s="6" t="s">
        <v>2</v>
      </c>
      <c r="G14" s="7" t="s">
        <v>3</v>
      </c>
      <c r="I14" s="5" t="s">
        <v>5</v>
      </c>
      <c r="J14" s="5" t="s">
        <v>18</v>
      </c>
      <c r="K14" s="5" t="s">
        <v>0</v>
      </c>
      <c r="L14" s="6" t="s">
        <v>1</v>
      </c>
      <c r="M14" s="6" t="s">
        <v>2</v>
      </c>
      <c r="N14" s="7" t="s">
        <v>3</v>
      </c>
    </row>
    <row r="15" spans="2:14" x14ac:dyDescent="0.25">
      <c r="B15" s="2">
        <v>0</v>
      </c>
      <c r="C15" s="2"/>
      <c r="D15" s="2"/>
      <c r="E15" s="3">
        <f>AVERAGE(D16:D27)</f>
        <v>46.416666666666664</v>
      </c>
      <c r="F15" s="2"/>
      <c r="G15" s="2"/>
      <c r="I15" s="2">
        <v>0</v>
      </c>
      <c r="J15" s="2"/>
      <c r="K15" s="2"/>
      <c r="L15" s="3">
        <f>AVERAGE(K16:K27)</f>
        <v>46.416666666666664</v>
      </c>
      <c r="M15" s="2"/>
      <c r="N15" s="2"/>
    </row>
    <row r="16" spans="2:14" x14ac:dyDescent="0.25">
      <c r="B16" s="2">
        <v>1</v>
      </c>
      <c r="C16" s="2" t="s">
        <v>6</v>
      </c>
      <c r="D16" s="2">
        <v>37</v>
      </c>
      <c r="E16" s="3">
        <f>$C$13*D16+(1-$C$13)*E15</f>
        <v>43.591666666666661</v>
      </c>
      <c r="F16" s="3">
        <f>E15</f>
        <v>46.416666666666664</v>
      </c>
      <c r="G16" s="10">
        <f>F16-D16</f>
        <v>9.4166666666666643</v>
      </c>
      <c r="I16" s="2">
        <v>1</v>
      </c>
      <c r="J16" s="2" t="s">
        <v>6</v>
      </c>
      <c r="K16" s="2">
        <v>37</v>
      </c>
      <c r="L16" s="3">
        <f>$J$13*K16+(1-$J$13)*L15</f>
        <v>41.708333333333329</v>
      </c>
      <c r="M16" s="3">
        <f>L15</f>
        <v>46.416666666666664</v>
      </c>
      <c r="N16" s="10">
        <f>M16-K16</f>
        <v>9.4166666666666643</v>
      </c>
    </row>
    <row r="17" spans="2:19" x14ac:dyDescent="0.25">
      <c r="B17" s="2">
        <v>2</v>
      </c>
      <c r="C17" s="2" t="s">
        <v>7</v>
      </c>
      <c r="D17" s="2">
        <v>40</v>
      </c>
      <c r="E17" s="3">
        <f t="shared" ref="E17:E27" si="2">$C$13*D17+(1-$C$13)*E16</f>
        <v>42.514166666666661</v>
      </c>
      <c r="F17" s="3">
        <f t="shared" ref="F17:F28" si="3">E16</f>
        <v>43.591666666666661</v>
      </c>
      <c r="G17" s="10">
        <f t="shared" ref="G17:G27" si="4">F17-D17</f>
        <v>3.5916666666666615</v>
      </c>
      <c r="I17" s="2">
        <v>2</v>
      </c>
      <c r="J17" s="2" t="s">
        <v>7</v>
      </c>
      <c r="K17" s="2">
        <v>40</v>
      </c>
      <c r="L17" s="3">
        <f t="shared" ref="L17:L27" si="5">$J$13*K17+(1-$J$13)*L16</f>
        <v>40.854166666666664</v>
      </c>
      <c r="M17" s="3">
        <f t="shared" ref="M17:M28" si="6">L16</f>
        <v>41.708333333333329</v>
      </c>
      <c r="N17" s="10">
        <f t="shared" ref="N17:N27" si="7">M17-K17</f>
        <v>1.7083333333333286</v>
      </c>
    </row>
    <row r="18" spans="2:19" x14ac:dyDescent="0.25">
      <c r="B18" s="2">
        <v>3</v>
      </c>
      <c r="C18" s="2" t="s">
        <v>8</v>
      </c>
      <c r="D18" s="2">
        <v>41</v>
      </c>
      <c r="E18" s="3">
        <f t="shared" si="2"/>
        <v>42.059916666666659</v>
      </c>
      <c r="F18" s="3">
        <f t="shared" si="3"/>
        <v>42.514166666666661</v>
      </c>
      <c r="G18" s="10">
        <f t="shared" si="4"/>
        <v>1.5141666666666609</v>
      </c>
      <c r="I18" s="2">
        <v>3</v>
      </c>
      <c r="J18" s="2" t="s">
        <v>8</v>
      </c>
      <c r="K18" s="2">
        <v>41</v>
      </c>
      <c r="L18" s="3">
        <f t="shared" si="5"/>
        <v>40.927083333333329</v>
      </c>
      <c r="M18" s="3">
        <f t="shared" si="6"/>
        <v>40.854166666666664</v>
      </c>
      <c r="N18" s="10">
        <f t="shared" si="7"/>
        <v>-0.1458333333333357</v>
      </c>
    </row>
    <row r="19" spans="2:19" x14ac:dyDescent="0.25">
      <c r="B19" s="2">
        <v>4</v>
      </c>
      <c r="C19" s="2" t="s">
        <v>9</v>
      </c>
      <c r="D19" s="2">
        <v>37</v>
      </c>
      <c r="E19" s="3">
        <f t="shared" si="2"/>
        <v>40.541941666666659</v>
      </c>
      <c r="F19" s="3">
        <f t="shared" si="3"/>
        <v>42.059916666666659</v>
      </c>
      <c r="G19" s="10">
        <f t="shared" si="4"/>
        <v>5.0599166666666591</v>
      </c>
      <c r="I19" s="2">
        <v>4</v>
      </c>
      <c r="J19" s="2" t="s">
        <v>9</v>
      </c>
      <c r="K19" s="2">
        <v>37</v>
      </c>
      <c r="L19" s="3">
        <f t="shared" si="5"/>
        <v>38.963541666666664</v>
      </c>
      <c r="M19" s="3">
        <f t="shared" si="6"/>
        <v>40.927083333333329</v>
      </c>
      <c r="N19" s="10">
        <f t="shared" si="7"/>
        <v>3.9270833333333286</v>
      </c>
    </row>
    <row r="20" spans="2:19" x14ac:dyDescent="0.25">
      <c r="B20" s="2">
        <v>5</v>
      </c>
      <c r="C20" s="2" t="s">
        <v>10</v>
      </c>
      <c r="D20" s="2">
        <v>45</v>
      </c>
      <c r="E20" s="3">
        <f t="shared" si="2"/>
        <v>41.87935916666666</v>
      </c>
      <c r="F20" s="3">
        <f t="shared" si="3"/>
        <v>40.541941666666659</v>
      </c>
      <c r="G20" s="10">
        <f t="shared" si="4"/>
        <v>-4.4580583333333408</v>
      </c>
      <c r="I20" s="2">
        <v>5</v>
      </c>
      <c r="J20" s="2" t="s">
        <v>10</v>
      </c>
      <c r="K20" s="2">
        <v>45</v>
      </c>
      <c r="L20" s="3">
        <f t="shared" si="5"/>
        <v>41.981770833333329</v>
      </c>
      <c r="M20" s="3">
        <f t="shared" si="6"/>
        <v>38.963541666666664</v>
      </c>
      <c r="N20" s="10">
        <f t="shared" si="7"/>
        <v>-6.0364583333333357</v>
      </c>
    </row>
    <row r="21" spans="2:19" x14ac:dyDescent="0.25">
      <c r="B21" s="2">
        <v>6</v>
      </c>
      <c r="C21" s="2" t="s">
        <v>11</v>
      </c>
      <c r="D21" s="2">
        <v>50</v>
      </c>
      <c r="E21" s="3">
        <f t="shared" si="2"/>
        <v>44.315551416666665</v>
      </c>
      <c r="F21" s="3">
        <f t="shared" si="3"/>
        <v>41.87935916666666</v>
      </c>
      <c r="G21" s="10">
        <f t="shared" si="4"/>
        <v>-8.12064083333334</v>
      </c>
      <c r="I21" s="2">
        <v>6</v>
      </c>
      <c r="J21" s="2" t="s">
        <v>11</v>
      </c>
      <c r="K21" s="2">
        <v>50</v>
      </c>
      <c r="L21" s="3">
        <f t="shared" si="5"/>
        <v>45.990885416666664</v>
      </c>
      <c r="M21" s="3">
        <f t="shared" si="6"/>
        <v>41.981770833333329</v>
      </c>
      <c r="N21" s="10">
        <f t="shared" si="7"/>
        <v>-8.0182291666666714</v>
      </c>
    </row>
    <row r="22" spans="2:19" x14ac:dyDescent="0.25">
      <c r="B22" s="2">
        <v>7</v>
      </c>
      <c r="C22" s="2" t="s">
        <v>12</v>
      </c>
      <c r="D22" s="2">
        <v>43</v>
      </c>
      <c r="E22" s="3">
        <f t="shared" si="2"/>
        <v>43.920885991666665</v>
      </c>
      <c r="F22" s="3">
        <f t="shared" si="3"/>
        <v>44.315551416666665</v>
      </c>
      <c r="G22" s="10">
        <f t="shared" si="4"/>
        <v>1.3155514166666649</v>
      </c>
      <c r="I22" s="2">
        <v>7</v>
      </c>
      <c r="J22" s="2" t="s">
        <v>12</v>
      </c>
      <c r="K22" s="2">
        <v>43</v>
      </c>
      <c r="L22" s="3">
        <f t="shared" si="5"/>
        <v>44.495442708333329</v>
      </c>
      <c r="M22" s="3">
        <f t="shared" si="6"/>
        <v>45.990885416666664</v>
      </c>
      <c r="N22" s="10">
        <f t="shared" si="7"/>
        <v>2.9908854166666643</v>
      </c>
    </row>
    <row r="23" spans="2:19" x14ac:dyDescent="0.25">
      <c r="B23" s="2">
        <v>8</v>
      </c>
      <c r="C23" s="2" t="s">
        <v>13</v>
      </c>
      <c r="D23" s="2">
        <v>47</v>
      </c>
      <c r="E23" s="3">
        <f t="shared" si="2"/>
        <v>44.844620194166666</v>
      </c>
      <c r="F23" s="3">
        <f t="shared" si="3"/>
        <v>43.920885991666665</v>
      </c>
      <c r="G23" s="10">
        <f t="shared" si="4"/>
        <v>-3.0791140083333346</v>
      </c>
      <c r="I23" s="2">
        <v>8</v>
      </c>
      <c r="J23" s="2" t="s">
        <v>13</v>
      </c>
      <c r="K23" s="2">
        <v>47</v>
      </c>
      <c r="L23" s="3">
        <f t="shared" si="5"/>
        <v>45.747721354166664</v>
      </c>
      <c r="M23" s="3">
        <f t="shared" si="6"/>
        <v>44.495442708333329</v>
      </c>
      <c r="N23" s="10">
        <f t="shared" si="7"/>
        <v>-2.5045572916666714</v>
      </c>
    </row>
    <row r="24" spans="2:19" x14ac:dyDescent="0.25">
      <c r="B24" s="2">
        <v>9</v>
      </c>
      <c r="C24" s="2" t="s">
        <v>14</v>
      </c>
      <c r="D24" s="2">
        <v>56</v>
      </c>
      <c r="E24" s="3">
        <f t="shared" si="2"/>
        <v>48.191234135916666</v>
      </c>
      <c r="F24" s="3">
        <f t="shared" si="3"/>
        <v>44.844620194166666</v>
      </c>
      <c r="G24" s="10">
        <f t="shared" si="4"/>
        <v>-11.155379805833334</v>
      </c>
      <c r="I24" s="2">
        <v>9</v>
      </c>
      <c r="J24" s="2" t="s">
        <v>14</v>
      </c>
      <c r="K24" s="2">
        <v>56</v>
      </c>
      <c r="L24" s="3">
        <f t="shared" si="5"/>
        <v>50.873860677083329</v>
      </c>
      <c r="M24" s="3">
        <f t="shared" si="6"/>
        <v>45.747721354166664</v>
      </c>
      <c r="N24" s="10">
        <f t="shared" si="7"/>
        <v>-10.252278645833336</v>
      </c>
    </row>
    <row r="25" spans="2:19" x14ac:dyDescent="0.25">
      <c r="B25" s="2">
        <v>10</v>
      </c>
      <c r="C25" s="2" t="s">
        <v>15</v>
      </c>
      <c r="D25" s="2">
        <v>52</v>
      </c>
      <c r="E25" s="3">
        <f t="shared" si="2"/>
        <v>49.333863895141668</v>
      </c>
      <c r="F25" s="3">
        <f t="shared" si="3"/>
        <v>48.191234135916666</v>
      </c>
      <c r="G25" s="10">
        <f t="shared" si="4"/>
        <v>-3.808765864083334</v>
      </c>
      <c r="I25" s="2">
        <v>10</v>
      </c>
      <c r="J25" s="2" t="s">
        <v>15</v>
      </c>
      <c r="K25" s="2">
        <v>52</v>
      </c>
      <c r="L25" s="3">
        <f t="shared" si="5"/>
        <v>51.436930338541664</v>
      </c>
      <c r="M25" s="3">
        <f t="shared" si="6"/>
        <v>50.873860677083329</v>
      </c>
      <c r="N25" s="10">
        <f t="shared" si="7"/>
        <v>-1.1261393229166714</v>
      </c>
    </row>
    <row r="26" spans="2:19" x14ac:dyDescent="0.25">
      <c r="B26" s="2">
        <v>11</v>
      </c>
      <c r="C26" s="2" t="s">
        <v>16</v>
      </c>
      <c r="D26" s="2">
        <v>55</v>
      </c>
      <c r="E26" s="3">
        <f t="shared" si="2"/>
        <v>51.033704726599169</v>
      </c>
      <c r="F26" s="3">
        <f t="shared" si="3"/>
        <v>49.333863895141668</v>
      </c>
      <c r="G26" s="10">
        <f t="shared" si="4"/>
        <v>-5.6661361048583316</v>
      </c>
      <c r="I26" s="2">
        <v>11</v>
      </c>
      <c r="J26" s="2" t="s">
        <v>16</v>
      </c>
      <c r="K26" s="2">
        <v>55</v>
      </c>
      <c r="L26" s="3">
        <f t="shared" si="5"/>
        <v>53.218465169270829</v>
      </c>
      <c r="M26" s="3">
        <f t="shared" si="6"/>
        <v>51.436930338541664</v>
      </c>
      <c r="N26" s="10">
        <f t="shared" si="7"/>
        <v>-3.5630696614583357</v>
      </c>
    </row>
    <row r="27" spans="2:19" x14ac:dyDescent="0.25">
      <c r="B27" s="2">
        <v>12</v>
      </c>
      <c r="C27" s="2" t="s">
        <v>17</v>
      </c>
      <c r="D27" s="2">
        <v>54</v>
      </c>
      <c r="E27" s="3">
        <f t="shared" si="2"/>
        <v>51.923593308619417</v>
      </c>
      <c r="F27" s="3">
        <f t="shared" si="3"/>
        <v>51.033704726599169</v>
      </c>
      <c r="G27" s="10">
        <f t="shared" si="4"/>
        <v>-2.9662952734008314</v>
      </c>
      <c r="I27" s="2">
        <v>12</v>
      </c>
      <c r="J27" s="2" t="s">
        <v>17</v>
      </c>
      <c r="K27" s="2">
        <v>54</v>
      </c>
      <c r="L27" s="3">
        <f t="shared" si="5"/>
        <v>53.609232584635414</v>
      </c>
      <c r="M27" s="3">
        <f t="shared" si="6"/>
        <v>53.218465169270829</v>
      </c>
      <c r="N27" s="10">
        <f t="shared" si="7"/>
        <v>-0.7815348307291714</v>
      </c>
    </row>
    <row r="28" spans="2:19" x14ac:dyDescent="0.25">
      <c r="B28" s="2">
        <v>13</v>
      </c>
      <c r="C28" s="2" t="s">
        <v>6</v>
      </c>
      <c r="D28" s="2"/>
      <c r="E28" s="2"/>
      <c r="F28" s="3">
        <f t="shared" si="3"/>
        <v>51.923593308619417</v>
      </c>
      <c r="G28" s="2"/>
      <c r="I28" s="2">
        <v>13</v>
      </c>
      <c r="J28" s="2" t="s">
        <v>6</v>
      </c>
      <c r="K28" s="2"/>
      <c r="L28" s="2"/>
      <c r="M28" s="3">
        <f t="shared" si="6"/>
        <v>53.609232584635414</v>
      </c>
      <c r="N28" s="2"/>
    </row>
    <row r="31" spans="2:19" ht="15.75" thickBot="1" x14ac:dyDescent="0.3"/>
    <row r="32" spans="2:19" x14ac:dyDescent="0.25">
      <c r="K32" s="58" t="s">
        <v>5</v>
      </c>
      <c r="L32" s="19"/>
      <c r="M32" s="19" t="s">
        <v>34</v>
      </c>
      <c r="N32" s="19" t="s">
        <v>59</v>
      </c>
      <c r="O32" s="19" t="s">
        <v>33</v>
      </c>
      <c r="P32" s="19" t="s">
        <v>26</v>
      </c>
      <c r="Q32" s="19" t="s">
        <v>20</v>
      </c>
      <c r="R32" s="19" t="s">
        <v>19</v>
      </c>
      <c r="S32" s="28" t="s">
        <v>21</v>
      </c>
    </row>
    <row r="33" spans="11:19" x14ac:dyDescent="0.25">
      <c r="K33" s="20"/>
      <c r="L33" s="50">
        <v>0</v>
      </c>
      <c r="M33" s="2"/>
      <c r="N33" s="2">
        <v>35.212000000000003</v>
      </c>
      <c r="O33" s="2">
        <v>1.7238</v>
      </c>
      <c r="P33" s="2"/>
      <c r="Q33" s="2"/>
      <c r="R33" s="2"/>
      <c r="S33" s="9"/>
    </row>
    <row r="34" spans="11:19" x14ac:dyDescent="0.25">
      <c r="K34" s="59" t="s">
        <v>35</v>
      </c>
      <c r="L34" s="2">
        <v>1</v>
      </c>
      <c r="M34" s="2">
        <v>37</v>
      </c>
      <c r="N34" s="3">
        <f>$N$48*M34+(1-$N$48)*(N33+O33)</f>
        <v>36.9679</v>
      </c>
      <c r="O34" s="3">
        <f>$N$47*(N34-N33)+(1-$N$47)*O33</f>
        <v>1.7334299999999989</v>
      </c>
      <c r="P34" s="3">
        <f>N33+O33</f>
        <v>36.9358</v>
      </c>
      <c r="Q34" s="3">
        <f t="shared" ref="Q34:Q45" si="8">ABS(M34-P34)</f>
        <v>6.4199999999999591E-2</v>
      </c>
      <c r="R34" s="3">
        <f t="shared" ref="R34:R45" si="9">Q34^2</f>
        <v>4.1216399999999473E-3</v>
      </c>
      <c r="S34" s="10">
        <f t="shared" ref="S34:S45" si="10">Q34/M34*100</f>
        <v>0.17351351351351241</v>
      </c>
    </row>
    <row r="35" spans="11:19" x14ac:dyDescent="0.25">
      <c r="K35" s="29" t="s">
        <v>36</v>
      </c>
      <c r="L35" s="2">
        <v>2</v>
      </c>
      <c r="M35" s="2">
        <v>40</v>
      </c>
      <c r="N35" s="3">
        <f t="shared" ref="N35:N45" si="11">$N$48*M35+(1-$N$48)*(N34+O34)</f>
        <v>39.350664999999999</v>
      </c>
      <c r="O35" s="3">
        <f t="shared" ref="O35:O45" si="12">$N$47*(N35-N34)+(1-$N$47)*O34</f>
        <v>1.9282304999999988</v>
      </c>
      <c r="P35" s="3">
        <f t="shared" ref="P35:P46" si="13">N34+O34</f>
        <v>38.701329999999999</v>
      </c>
      <c r="Q35" s="3">
        <f t="shared" si="8"/>
        <v>1.2986700000000013</v>
      </c>
      <c r="R35" s="3">
        <f t="shared" si="9"/>
        <v>1.6865437689000033</v>
      </c>
      <c r="S35" s="10">
        <f t="shared" si="10"/>
        <v>3.2466750000000029</v>
      </c>
    </row>
    <row r="36" spans="11:19" x14ac:dyDescent="0.25">
      <c r="K36" s="29" t="s">
        <v>37</v>
      </c>
      <c r="L36" s="2">
        <v>3</v>
      </c>
      <c r="M36" s="2">
        <v>41</v>
      </c>
      <c r="N36" s="3">
        <f t="shared" si="11"/>
        <v>41.139447750000002</v>
      </c>
      <c r="O36" s="3">
        <f t="shared" si="12"/>
        <v>1.886396175</v>
      </c>
      <c r="P36" s="3">
        <f t="shared" si="13"/>
        <v>41.278895499999997</v>
      </c>
      <c r="Q36" s="3">
        <f t="shared" si="8"/>
        <v>0.2788954999999973</v>
      </c>
      <c r="R36" s="3">
        <f t="shared" si="9"/>
        <v>7.7782699920248499E-2</v>
      </c>
      <c r="S36" s="10">
        <f t="shared" si="10"/>
        <v>0.68023292682926162</v>
      </c>
    </row>
    <row r="37" spans="11:19" x14ac:dyDescent="0.25">
      <c r="K37" s="29" t="s">
        <v>38</v>
      </c>
      <c r="L37" s="2">
        <v>4</v>
      </c>
      <c r="M37" s="2">
        <v>37</v>
      </c>
      <c r="N37" s="3">
        <f t="shared" si="11"/>
        <v>40.012921962500002</v>
      </c>
      <c r="O37" s="3">
        <f t="shared" si="12"/>
        <v>0.9825195862499998</v>
      </c>
      <c r="P37" s="3">
        <f t="shared" si="13"/>
        <v>43.025843925000004</v>
      </c>
      <c r="Q37" s="3">
        <f t="shared" si="8"/>
        <v>6.0258439250000038</v>
      </c>
      <c r="R37" s="3">
        <f t="shared" si="9"/>
        <v>36.310795008459451</v>
      </c>
      <c r="S37" s="10">
        <f t="shared" si="10"/>
        <v>16.286064662162172</v>
      </c>
    </row>
    <row r="38" spans="11:19" x14ac:dyDescent="0.25">
      <c r="K38" s="29" t="s">
        <v>39</v>
      </c>
      <c r="L38" s="2">
        <v>5</v>
      </c>
      <c r="M38" s="2">
        <v>45</v>
      </c>
      <c r="N38" s="3">
        <f t="shared" si="11"/>
        <v>42.997720774374997</v>
      </c>
      <c r="O38" s="3">
        <f t="shared" si="12"/>
        <v>1.5832033539374986</v>
      </c>
      <c r="P38" s="3">
        <f t="shared" si="13"/>
        <v>40.995441548750001</v>
      </c>
      <c r="Q38" s="3">
        <f t="shared" si="8"/>
        <v>4.0045584512499985</v>
      </c>
      <c r="R38" s="3">
        <f t="shared" si="9"/>
        <v>16.036488389477785</v>
      </c>
      <c r="S38" s="10">
        <f t="shared" si="10"/>
        <v>8.8990187805555525</v>
      </c>
    </row>
    <row r="39" spans="11:19" x14ac:dyDescent="0.25">
      <c r="K39" s="29" t="s">
        <v>40</v>
      </c>
      <c r="L39" s="2">
        <v>6</v>
      </c>
      <c r="M39" s="2">
        <v>50</v>
      </c>
      <c r="N39" s="3">
        <f t="shared" si="11"/>
        <v>47.290462064156245</v>
      </c>
      <c r="O39" s="3">
        <f t="shared" si="12"/>
        <v>2.396064734690623</v>
      </c>
      <c r="P39" s="3">
        <f t="shared" si="13"/>
        <v>44.580924128312496</v>
      </c>
      <c r="Q39" s="3">
        <f t="shared" si="8"/>
        <v>5.4190758716875038</v>
      </c>
      <c r="R39" s="3">
        <f t="shared" si="9"/>
        <v>29.366383303105678</v>
      </c>
      <c r="S39" s="10">
        <f t="shared" si="10"/>
        <v>10.838151743375008</v>
      </c>
    </row>
    <row r="40" spans="11:19" x14ac:dyDescent="0.25">
      <c r="K40" s="29" t="s">
        <v>41</v>
      </c>
      <c r="L40" s="2">
        <v>7</v>
      </c>
      <c r="M40" s="2">
        <v>43</v>
      </c>
      <c r="N40" s="3">
        <f t="shared" si="11"/>
        <v>46.343263399423435</v>
      </c>
      <c r="O40" s="3">
        <f t="shared" si="12"/>
        <v>1.3930857148635933</v>
      </c>
      <c r="P40" s="3">
        <f t="shared" si="13"/>
        <v>49.68652679884687</v>
      </c>
      <c r="Q40" s="3">
        <f t="shared" si="8"/>
        <v>6.6865267988468702</v>
      </c>
      <c r="R40" s="3">
        <f t="shared" si="9"/>
        <v>44.709640631697376</v>
      </c>
      <c r="S40" s="10">
        <f t="shared" si="10"/>
        <v>15.550062322899699</v>
      </c>
    </row>
    <row r="41" spans="11:19" x14ac:dyDescent="0.25">
      <c r="K41" s="29" t="s">
        <v>42</v>
      </c>
      <c r="L41" s="2">
        <v>8</v>
      </c>
      <c r="M41" s="2">
        <v>47</v>
      </c>
      <c r="N41" s="3">
        <f t="shared" si="11"/>
        <v>47.368174557143519</v>
      </c>
      <c r="O41" s="3">
        <f t="shared" si="12"/>
        <v>1.2826333477205403</v>
      </c>
      <c r="P41" s="3">
        <f t="shared" si="13"/>
        <v>47.73634911428703</v>
      </c>
      <c r="Q41" s="3">
        <f t="shared" si="8"/>
        <v>0.7363491142870302</v>
      </c>
      <c r="R41" s="3">
        <f t="shared" si="9"/>
        <v>0.54221001811129388</v>
      </c>
      <c r="S41" s="10">
        <f t="shared" si="10"/>
        <v>1.5667002431638939</v>
      </c>
    </row>
    <row r="42" spans="11:19" x14ac:dyDescent="0.25">
      <c r="K42" s="29" t="s">
        <v>43</v>
      </c>
      <c r="L42" s="2">
        <v>9</v>
      </c>
      <c r="M42" s="2">
        <v>56</v>
      </c>
      <c r="N42" s="3">
        <f t="shared" si="11"/>
        <v>52.325403952432026</v>
      </c>
      <c r="O42" s="3">
        <f t="shared" si="12"/>
        <v>2.3850121619909301</v>
      </c>
      <c r="P42" s="3">
        <f t="shared" si="13"/>
        <v>48.65080790486406</v>
      </c>
      <c r="Q42" s="3">
        <f t="shared" si="8"/>
        <v>7.3491920951359404</v>
      </c>
      <c r="R42" s="3">
        <f t="shared" si="9"/>
        <v>54.010624451208592</v>
      </c>
      <c r="S42" s="10">
        <f t="shared" si="10"/>
        <v>13.123557312742751</v>
      </c>
    </row>
    <row r="43" spans="11:19" x14ac:dyDescent="0.25">
      <c r="K43" s="29" t="s">
        <v>44</v>
      </c>
      <c r="L43" s="2">
        <v>10</v>
      </c>
      <c r="M43" s="2">
        <v>52</v>
      </c>
      <c r="N43" s="3">
        <f t="shared" si="11"/>
        <v>53.355208057211478</v>
      </c>
      <c r="O43" s="3">
        <f t="shared" si="12"/>
        <v>1.9784497448274863</v>
      </c>
      <c r="P43" s="3">
        <f t="shared" si="13"/>
        <v>54.710416114422955</v>
      </c>
      <c r="Q43" s="3">
        <f t="shared" si="8"/>
        <v>2.710416114422955</v>
      </c>
      <c r="R43" s="3">
        <f t="shared" si="9"/>
        <v>7.3463555133236289</v>
      </c>
      <c r="S43" s="10">
        <f t="shared" si="10"/>
        <v>5.2123386815826063</v>
      </c>
    </row>
    <row r="44" spans="11:19" x14ac:dyDescent="0.25">
      <c r="K44" s="29" t="s">
        <v>45</v>
      </c>
      <c r="L44" s="2">
        <v>11</v>
      </c>
      <c r="M44" s="2">
        <v>55</v>
      </c>
      <c r="N44" s="3">
        <f t="shared" si="11"/>
        <v>55.166828901019485</v>
      </c>
      <c r="O44" s="3">
        <f t="shared" si="12"/>
        <v>1.9284010745216427</v>
      </c>
      <c r="P44" s="3">
        <f t="shared" si="13"/>
        <v>55.333657802038964</v>
      </c>
      <c r="Q44" s="3">
        <f t="shared" si="8"/>
        <v>0.33365780203896378</v>
      </c>
      <c r="R44" s="3">
        <f t="shared" si="9"/>
        <v>0.11132752886147235</v>
      </c>
      <c r="S44" s="10">
        <f t="shared" si="10"/>
        <v>0.60665054916175232</v>
      </c>
    </row>
    <row r="45" spans="11:19" ht="15.75" thickBot="1" x14ac:dyDescent="0.3">
      <c r="K45" s="30" t="s">
        <v>46</v>
      </c>
      <c r="L45" s="12">
        <v>12</v>
      </c>
      <c r="M45" s="2">
        <v>54</v>
      </c>
      <c r="N45" s="3">
        <f t="shared" si="11"/>
        <v>55.547614987770565</v>
      </c>
      <c r="O45" s="3">
        <f t="shared" si="12"/>
        <v>1.4641165781904737</v>
      </c>
      <c r="P45" s="3">
        <f t="shared" si="13"/>
        <v>57.09522997554113</v>
      </c>
      <c r="Q45" s="13">
        <f t="shared" si="8"/>
        <v>3.0952299755411303</v>
      </c>
      <c r="R45" s="13">
        <f t="shared" si="9"/>
        <v>9.5804486014883459</v>
      </c>
      <c r="S45" s="14">
        <f t="shared" si="10"/>
        <v>5.731907362113204</v>
      </c>
    </row>
    <row r="46" spans="11:19" ht="15.75" thickBot="1" x14ac:dyDescent="0.3">
      <c r="K46" s="1"/>
      <c r="L46" s="1"/>
      <c r="M46" s="1"/>
      <c r="N46" s="1"/>
      <c r="O46" s="1"/>
      <c r="P46" s="3">
        <f t="shared" si="13"/>
        <v>57.011731565961036</v>
      </c>
      <c r="Q46" s="1"/>
      <c r="R46" s="48"/>
      <c r="S46" s="46"/>
    </row>
    <row r="47" spans="11:19" x14ac:dyDescent="0.25">
      <c r="K47" s="1"/>
      <c r="L47" s="1"/>
      <c r="M47" s="31" t="s">
        <v>32</v>
      </c>
      <c r="N47" s="32">
        <v>0.3</v>
      </c>
      <c r="O47" s="56" t="s">
        <v>23</v>
      </c>
      <c r="P47" s="32">
        <f>SUM(Q34:Q45)/12</f>
        <v>3.1668846373508663</v>
      </c>
      <c r="Q47" s="1"/>
      <c r="R47" s="1"/>
      <c r="S47" s="1"/>
    </row>
    <row r="48" spans="11:19" ht="15.75" thickBot="1" x14ac:dyDescent="0.3">
      <c r="K48" s="1"/>
      <c r="L48" s="1"/>
      <c r="M48" s="34" t="s">
        <v>4</v>
      </c>
      <c r="N48" s="35">
        <v>0.5</v>
      </c>
      <c r="O48" s="57" t="s">
        <v>22</v>
      </c>
      <c r="P48" s="17">
        <f>SUM(R34:R45)/12</f>
        <v>16.648560129546155</v>
      </c>
      <c r="Q48" s="1"/>
      <c r="R48" s="1"/>
      <c r="S48" s="1"/>
    </row>
    <row r="49" spans="11:19" ht="15.75" thickBot="1" x14ac:dyDescent="0.3">
      <c r="K49" s="1"/>
      <c r="L49" s="1"/>
      <c r="M49" s="1"/>
      <c r="N49" s="1"/>
      <c r="O49" s="34" t="s">
        <v>24</v>
      </c>
      <c r="P49" s="35">
        <f>SUM(S34:S45)/12</f>
        <v>6.8262394248416181</v>
      </c>
      <c r="Q49" s="1"/>
      <c r="R49" s="1"/>
      <c r="S4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6"/>
  <sheetViews>
    <sheetView workbookViewId="0">
      <selection activeCell="B26" sqref="B26"/>
    </sheetView>
  </sheetViews>
  <sheetFormatPr defaultRowHeight="15" x14ac:dyDescent="0.25"/>
  <cols>
    <col min="2" max="2" width="18.85546875" bestFit="1" customWidth="1"/>
    <col min="3" max="3" width="10.42578125" bestFit="1" customWidth="1"/>
    <col min="7" max="7" width="10.5703125" bestFit="1" customWidth="1"/>
    <col min="10" max="10" width="9.5703125" bestFit="1" customWidth="1"/>
    <col min="16" max="16" width="18.85546875" bestFit="1" customWidth="1"/>
    <col min="17" max="17" width="10.5703125" bestFit="1" customWidth="1"/>
    <col min="21" max="21" width="11.5703125" bestFit="1" customWidth="1"/>
  </cols>
  <sheetData>
    <row r="5" spans="2:10" ht="15.75" thickBot="1" x14ac:dyDescent="0.3"/>
    <row r="6" spans="2:10" x14ac:dyDescent="0.25">
      <c r="B6" s="18" t="s">
        <v>25</v>
      </c>
      <c r="C6" s="19" t="s">
        <v>26</v>
      </c>
      <c r="D6" s="82" t="s">
        <v>27</v>
      </c>
      <c r="E6" s="82"/>
      <c r="F6" s="82"/>
      <c r="G6" s="83"/>
    </row>
    <row r="7" spans="2:10" x14ac:dyDescent="0.25">
      <c r="B7" s="20" t="s">
        <v>0</v>
      </c>
      <c r="C7" s="21" t="s">
        <v>2</v>
      </c>
      <c r="D7" s="21" t="s">
        <v>3</v>
      </c>
      <c r="E7" s="21" t="s">
        <v>19</v>
      </c>
      <c r="F7" s="21" t="s">
        <v>20</v>
      </c>
      <c r="G7" s="22" t="s">
        <v>21</v>
      </c>
      <c r="I7" s="23" t="s">
        <v>22</v>
      </c>
      <c r="J7" s="24">
        <f>E16/8</f>
        <v>659.375</v>
      </c>
    </row>
    <row r="8" spans="2:10" x14ac:dyDescent="0.25">
      <c r="B8" s="8">
        <v>200</v>
      </c>
      <c r="C8" s="2">
        <v>225</v>
      </c>
      <c r="D8" s="2">
        <f>B8-C8</f>
        <v>-25</v>
      </c>
      <c r="E8" s="2">
        <f>D8^2</f>
        <v>625</v>
      </c>
      <c r="F8" s="2">
        <f>25</f>
        <v>25</v>
      </c>
      <c r="G8" s="10">
        <f>F8/B8*100</f>
        <v>12.5</v>
      </c>
      <c r="I8" s="23" t="s">
        <v>23</v>
      </c>
      <c r="J8" s="24">
        <f>F16/8</f>
        <v>24.375</v>
      </c>
    </row>
    <row r="9" spans="2:10" x14ac:dyDescent="0.25">
      <c r="B9" s="8">
        <v>240</v>
      </c>
      <c r="C9" s="2">
        <v>220</v>
      </c>
      <c r="D9" s="2">
        <f>B9-C9</f>
        <v>20</v>
      </c>
      <c r="E9" s="2">
        <f t="shared" ref="E9:E15" si="0">D9^2</f>
        <v>400</v>
      </c>
      <c r="F9" s="2">
        <v>20</v>
      </c>
      <c r="G9" s="10">
        <f t="shared" ref="G9:G15" si="1">F9/B9*100</f>
        <v>8.3333333333333321</v>
      </c>
      <c r="I9" s="23" t="s">
        <v>24</v>
      </c>
      <c r="J9" s="24">
        <f>G16/8</f>
        <v>10.175449047731657</v>
      </c>
    </row>
    <row r="10" spans="2:10" x14ac:dyDescent="0.25">
      <c r="B10" s="8">
        <v>300</v>
      </c>
      <c r="C10" s="2">
        <v>285</v>
      </c>
      <c r="D10" s="2">
        <f t="shared" ref="D10:D15" si="2">B10-C10</f>
        <v>15</v>
      </c>
      <c r="E10" s="2">
        <f t="shared" si="0"/>
        <v>225</v>
      </c>
      <c r="F10" s="2">
        <v>15</v>
      </c>
      <c r="G10" s="10">
        <f t="shared" si="1"/>
        <v>5</v>
      </c>
    </row>
    <row r="11" spans="2:10" x14ac:dyDescent="0.25">
      <c r="B11" s="8">
        <v>270</v>
      </c>
      <c r="C11" s="2">
        <v>290</v>
      </c>
      <c r="D11" s="2">
        <f t="shared" si="2"/>
        <v>-20</v>
      </c>
      <c r="E11" s="2">
        <f t="shared" si="0"/>
        <v>400</v>
      </c>
      <c r="F11" s="2">
        <v>20</v>
      </c>
      <c r="G11" s="10">
        <f t="shared" si="1"/>
        <v>7.4074074074074066</v>
      </c>
    </row>
    <row r="12" spans="2:10" x14ac:dyDescent="0.25">
      <c r="B12" s="8">
        <v>230</v>
      </c>
      <c r="C12" s="2">
        <v>250</v>
      </c>
      <c r="D12" s="2">
        <f t="shared" si="2"/>
        <v>-20</v>
      </c>
      <c r="E12" s="2">
        <f t="shared" si="0"/>
        <v>400</v>
      </c>
      <c r="F12" s="2">
        <v>20</v>
      </c>
      <c r="G12" s="10">
        <f t="shared" si="1"/>
        <v>8.695652173913043</v>
      </c>
    </row>
    <row r="13" spans="2:10" x14ac:dyDescent="0.25">
      <c r="B13" s="8">
        <v>260</v>
      </c>
      <c r="C13" s="2">
        <v>240</v>
      </c>
      <c r="D13" s="2">
        <f t="shared" si="2"/>
        <v>20</v>
      </c>
      <c r="E13" s="2">
        <f t="shared" si="0"/>
        <v>400</v>
      </c>
      <c r="F13" s="2">
        <v>20</v>
      </c>
      <c r="G13" s="10">
        <f t="shared" si="1"/>
        <v>7.6923076923076925</v>
      </c>
    </row>
    <row r="14" spans="2:10" x14ac:dyDescent="0.25">
      <c r="B14" s="8">
        <v>210</v>
      </c>
      <c r="C14" s="2">
        <v>250</v>
      </c>
      <c r="D14" s="2">
        <f t="shared" si="2"/>
        <v>-40</v>
      </c>
      <c r="E14" s="2">
        <f t="shared" si="0"/>
        <v>1600</v>
      </c>
      <c r="F14" s="2">
        <v>40</v>
      </c>
      <c r="G14" s="10">
        <f t="shared" si="1"/>
        <v>19.047619047619047</v>
      </c>
    </row>
    <row r="15" spans="2:10" x14ac:dyDescent="0.25">
      <c r="B15" s="8">
        <v>275</v>
      </c>
      <c r="C15" s="2">
        <v>240</v>
      </c>
      <c r="D15" s="2">
        <f t="shared" si="2"/>
        <v>35</v>
      </c>
      <c r="E15" s="2">
        <f t="shared" si="0"/>
        <v>1225</v>
      </c>
      <c r="F15" s="2">
        <v>35</v>
      </c>
      <c r="G15" s="10">
        <f t="shared" si="1"/>
        <v>12.727272727272727</v>
      </c>
    </row>
    <row r="16" spans="2:10" ht="15.75" thickBot="1" x14ac:dyDescent="0.3">
      <c r="B16" s="25" t="s">
        <v>28</v>
      </c>
      <c r="C16" s="26"/>
      <c r="D16" s="26">
        <f>SUM(D8:D15)</f>
        <v>-15</v>
      </c>
      <c r="E16" s="26">
        <f t="shared" ref="E16:G16" si="3">SUM(E8:E15)</f>
        <v>5275</v>
      </c>
      <c r="F16" s="26">
        <f t="shared" si="3"/>
        <v>195</v>
      </c>
      <c r="G16" s="27">
        <f t="shared" si="3"/>
        <v>81.403592381853258</v>
      </c>
    </row>
  </sheetData>
  <mergeCells count="1">
    <mergeCell ref="D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6"/>
  <sheetViews>
    <sheetView topLeftCell="A64" workbookViewId="0">
      <selection activeCell="U11" sqref="U10:U11"/>
    </sheetView>
  </sheetViews>
  <sheetFormatPr defaultRowHeight="15" x14ac:dyDescent="0.25"/>
  <cols>
    <col min="1" max="1" width="9.140625" style="1"/>
    <col min="2" max="2" width="13.85546875" style="1" bestFit="1" customWidth="1"/>
    <col min="3" max="3" width="3" style="1" bestFit="1" customWidth="1"/>
    <col min="4" max="4" width="8.42578125" style="1" bestFit="1" customWidth="1"/>
    <col min="5" max="5" width="10.140625" style="1" bestFit="1" customWidth="1"/>
    <col min="6" max="6" width="10" style="1" bestFit="1" customWidth="1"/>
    <col min="7" max="7" width="8.42578125" style="1" bestFit="1" customWidth="1"/>
    <col min="8" max="8" width="6.5703125" style="1" bestFit="1" customWidth="1"/>
    <col min="9" max="9" width="12.28515625" style="1" bestFit="1" customWidth="1"/>
    <col min="10" max="11" width="12" style="1" bestFit="1" customWidth="1"/>
    <col min="12" max="12" width="12.140625" style="1" bestFit="1" customWidth="1"/>
    <col min="13" max="17" width="9.140625" style="1"/>
    <col min="18" max="18" width="12.28515625" style="1" bestFit="1" customWidth="1"/>
    <col min="19" max="19" width="13.28515625" style="1" bestFit="1" customWidth="1"/>
    <col min="20" max="20" width="9.140625" style="1"/>
    <col min="21" max="21" width="13.28515625" style="1" bestFit="1" customWidth="1"/>
    <col min="22" max="22" width="16.7109375" style="1" bestFit="1" customWidth="1"/>
    <col min="23" max="23" width="9.140625" style="1"/>
    <col min="24" max="24" width="12.140625" style="1" bestFit="1" customWidth="1"/>
    <col min="25" max="16384" width="9.140625" style="1"/>
  </cols>
  <sheetData>
    <row r="2" spans="2:9" x14ac:dyDescent="0.25">
      <c r="I2" s="48"/>
    </row>
    <row r="3" spans="2:9" x14ac:dyDescent="0.25">
      <c r="I3" s="48"/>
    </row>
    <row r="4" spans="2:9" x14ac:dyDescent="0.25">
      <c r="I4" s="48"/>
    </row>
    <row r="5" spans="2:9" x14ac:dyDescent="0.25">
      <c r="B5" s="21" t="s">
        <v>5</v>
      </c>
      <c r="C5" s="21"/>
      <c r="D5" s="21" t="s">
        <v>34</v>
      </c>
      <c r="E5" s="21" t="s">
        <v>26</v>
      </c>
      <c r="F5" s="21" t="s">
        <v>3</v>
      </c>
      <c r="G5" s="21" t="s">
        <v>19</v>
      </c>
      <c r="H5" s="21" t="s">
        <v>20</v>
      </c>
      <c r="I5" s="22" t="s">
        <v>21</v>
      </c>
    </row>
    <row r="6" spans="2:9" x14ac:dyDescent="0.25">
      <c r="B6" s="47" t="s">
        <v>35</v>
      </c>
      <c r="C6" s="2">
        <v>1</v>
      </c>
      <c r="D6" s="2">
        <v>10</v>
      </c>
      <c r="E6" s="2"/>
      <c r="F6" s="3"/>
      <c r="G6" s="2"/>
      <c r="H6" s="2"/>
      <c r="I6" s="2"/>
    </row>
    <row r="7" spans="2:9" x14ac:dyDescent="0.25">
      <c r="B7" s="47" t="s">
        <v>36</v>
      </c>
      <c r="C7" s="2">
        <v>2</v>
      </c>
      <c r="D7" s="2">
        <v>12</v>
      </c>
      <c r="E7" s="2"/>
      <c r="F7" s="3"/>
      <c r="G7" s="2"/>
      <c r="H7" s="2"/>
      <c r="I7" s="2"/>
    </row>
    <row r="8" spans="2:9" x14ac:dyDescent="0.25">
      <c r="B8" s="47" t="s">
        <v>37</v>
      </c>
      <c r="C8" s="2">
        <v>3</v>
      </c>
      <c r="D8" s="2">
        <v>16</v>
      </c>
      <c r="E8" s="2"/>
      <c r="F8" s="3"/>
      <c r="G8" s="2"/>
      <c r="H8" s="2"/>
      <c r="I8" s="2"/>
    </row>
    <row r="9" spans="2:9" x14ac:dyDescent="0.25">
      <c r="B9" s="47" t="s">
        <v>38</v>
      </c>
      <c r="C9" s="2">
        <v>4</v>
      </c>
      <c r="D9" s="2">
        <v>13</v>
      </c>
      <c r="E9" s="3">
        <f>(D6+D7+D8)/3</f>
        <v>12.666666666666666</v>
      </c>
      <c r="F9" s="3">
        <f t="shared" ref="F9:F17" si="0">E9-D9</f>
        <v>-0.33333333333333393</v>
      </c>
      <c r="G9" s="3">
        <f>F9^2</f>
        <v>0.11111111111111151</v>
      </c>
      <c r="H9" s="3">
        <f>ABS(F9)</f>
        <v>0.33333333333333393</v>
      </c>
      <c r="I9" s="3">
        <f>('Time Series Examples II'!H9/'Time Series Examples II'!D9)*100</f>
        <v>2.5641025641025683</v>
      </c>
    </row>
    <row r="10" spans="2:9" x14ac:dyDescent="0.25">
      <c r="B10" s="47" t="s">
        <v>39</v>
      </c>
      <c r="C10" s="2">
        <v>5</v>
      </c>
      <c r="D10" s="2">
        <v>17</v>
      </c>
      <c r="E10" s="3">
        <f t="shared" ref="E10:E17" si="1">(D7+D8+D9)/3</f>
        <v>13.666666666666666</v>
      </c>
      <c r="F10" s="3">
        <f t="shared" si="0"/>
        <v>-3.3333333333333339</v>
      </c>
      <c r="G10" s="3">
        <f t="shared" ref="G10:G17" si="2">F10^2</f>
        <v>11.111111111111114</v>
      </c>
      <c r="H10" s="3">
        <f t="shared" ref="H10:H17" si="3">ABS(F10)</f>
        <v>3.3333333333333339</v>
      </c>
      <c r="I10" s="3">
        <f>('Time Series Examples II'!H10/'Time Series Examples II'!D10)*100</f>
        <v>19.607843137254903</v>
      </c>
    </row>
    <row r="11" spans="2:9" x14ac:dyDescent="0.25">
      <c r="B11" s="47" t="s">
        <v>40</v>
      </c>
      <c r="C11" s="2">
        <v>6</v>
      </c>
      <c r="D11" s="2">
        <v>19</v>
      </c>
      <c r="E11" s="3">
        <f t="shared" si="1"/>
        <v>15.333333333333334</v>
      </c>
      <c r="F11" s="3">
        <f t="shared" si="0"/>
        <v>-3.6666666666666661</v>
      </c>
      <c r="G11" s="3">
        <f t="shared" si="2"/>
        <v>13.444444444444439</v>
      </c>
      <c r="H11" s="3">
        <f t="shared" si="3"/>
        <v>3.6666666666666661</v>
      </c>
      <c r="I11" s="3">
        <f>('Time Series Examples II'!H11/'Time Series Examples II'!D11)*100</f>
        <v>19.298245614035086</v>
      </c>
    </row>
    <row r="12" spans="2:9" x14ac:dyDescent="0.25">
      <c r="B12" s="47" t="s">
        <v>41</v>
      </c>
      <c r="C12" s="2">
        <v>7</v>
      </c>
      <c r="D12" s="2">
        <v>15</v>
      </c>
      <c r="E12" s="3">
        <f t="shared" si="1"/>
        <v>16.333333333333332</v>
      </c>
      <c r="F12" s="3">
        <f t="shared" si="0"/>
        <v>1.3333333333333321</v>
      </c>
      <c r="G12" s="3">
        <f t="shared" si="2"/>
        <v>1.7777777777777746</v>
      </c>
      <c r="H12" s="3">
        <f t="shared" si="3"/>
        <v>1.3333333333333321</v>
      </c>
      <c r="I12" s="3">
        <f>('Time Series Examples II'!H12/'Time Series Examples II'!D12)*100</f>
        <v>8.8888888888888804</v>
      </c>
    </row>
    <row r="13" spans="2:9" x14ac:dyDescent="0.25">
      <c r="B13" s="47" t="s">
        <v>42</v>
      </c>
      <c r="C13" s="2">
        <v>8</v>
      </c>
      <c r="D13" s="2">
        <v>20</v>
      </c>
      <c r="E13" s="3">
        <f t="shared" si="1"/>
        <v>17</v>
      </c>
      <c r="F13" s="3">
        <f t="shared" si="0"/>
        <v>-3</v>
      </c>
      <c r="G13" s="3">
        <f t="shared" si="2"/>
        <v>9</v>
      </c>
      <c r="H13" s="3">
        <f t="shared" si="3"/>
        <v>3</v>
      </c>
      <c r="I13" s="3">
        <f>('Time Series Examples II'!H13/'Time Series Examples II'!D13)*100</f>
        <v>15</v>
      </c>
    </row>
    <row r="14" spans="2:9" x14ac:dyDescent="0.25">
      <c r="B14" s="47" t="s">
        <v>43</v>
      </c>
      <c r="C14" s="2">
        <v>9</v>
      </c>
      <c r="D14" s="2">
        <v>22</v>
      </c>
      <c r="E14" s="3">
        <f t="shared" si="1"/>
        <v>18</v>
      </c>
      <c r="F14" s="3">
        <f t="shared" si="0"/>
        <v>-4</v>
      </c>
      <c r="G14" s="3">
        <f t="shared" si="2"/>
        <v>16</v>
      </c>
      <c r="H14" s="3">
        <f t="shared" si="3"/>
        <v>4</v>
      </c>
      <c r="I14" s="3">
        <f>('Time Series Examples II'!H14/'Time Series Examples II'!D14)*100</f>
        <v>18.181818181818183</v>
      </c>
    </row>
    <row r="15" spans="2:9" x14ac:dyDescent="0.25">
      <c r="B15" s="47" t="s">
        <v>44</v>
      </c>
      <c r="C15" s="2">
        <v>10</v>
      </c>
      <c r="D15" s="2">
        <v>19</v>
      </c>
      <c r="E15" s="3">
        <f t="shared" si="1"/>
        <v>19</v>
      </c>
      <c r="F15" s="3">
        <f t="shared" si="0"/>
        <v>0</v>
      </c>
      <c r="G15" s="3">
        <f t="shared" si="2"/>
        <v>0</v>
      </c>
      <c r="H15" s="3">
        <f t="shared" si="3"/>
        <v>0</v>
      </c>
      <c r="I15" s="3">
        <f>('Time Series Examples II'!H15/'Time Series Examples II'!D15)*100</f>
        <v>0</v>
      </c>
    </row>
    <row r="16" spans="2:9" x14ac:dyDescent="0.25">
      <c r="B16" s="47" t="s">
        <v>45</v>
      </c>
      <c r="C16" s="2">
        <v>11</v>
      </c>
      <c r="D16" s="2">
        <v>21</v>
      </c>
      <c r="E16" s="3">
        <f t="shared" si="1"/>
        <v>20.333333333333332</v>
      </c>
      <c r="F16" s="3">
        <f t="shared" si="0"/>
        <v>-0.66666666666666785</v>
      </c>
      <c r="G16" s="3">
        <f t="shared" si="2"/>
        <v>0.44444444444444603</v>
      </c>
      <c r="H16" s="3">
        <f t="shared" si="3"/>
        <v>0.66666666666666785</v>
      </c>
      <c r="I16" s="3">
        <f>('Time Series Examples II'!H16/'Time Series Examples II'!D16)*100</f>
        <v>3.1746031746031802</v>
      </c>
    </row>
    <row r="17" spans="2:12" x14ac:dyDescent="0.25">
      <c r="B17" s="47" t="s">
        <v>46</v>
      </c>
      <c r="C17" s="2">
        <v>12</v>
      </c>
      <c r="D17" s="2">
        <v>19</v>
      </c>
      <c r="E17" s="3">
        <f t="shared" si="1"/>
        <v>20.666666666666668</v>
      </c>
      <c r="F17" s="3">
        <f t="shared" si="0"/>
        <v>1.6666666666666679</v>
      </c>
      <c r="G17" s="3">
        <f t="shared" si="2"/>
        <v>2.7777777777777817</v>
      </c>
      <c r="H17" s="3">
        <f t="shared" si="3"/>
        <v>1.6666666666666679</v>
      </c>
      <c r="I17" s="3">
        <f>('Time Series Examples II'!H17/'Time Series Examples II'!D17)*100</f>
        <v>8.7719298245614095</v>
      </c>
    </row>
    <row r="18" spans="2:12" ht="15.75" thickBot="1" x14ac:dyDescent="0.3">
      <c r="F18" s="46"/>
    </row>
    <row r="19" spans="2:12" x14ac:dyDescent="0.25">
      <c r="D19" s="31" t="s">
        <v>23</v>
      </c>
      <c r="E19" s="32">
        <f>SUM(H9:H17)/9</f>
        <v>2.0000000000000004</v>
      </c>
    </row>
    <row r="20" spans="2:12" x14ac:dyDescent="0.25">
      <c r="D20" s="33" t="s">
        <v>22</v>
      </c>
      <c r="E20" s="17">
        <f>SUM(G9:G17)/9</f>
        <v>6.0740740740740735</v>
      </c>
    </row>
    <row r="21" spans="2:12" ht="15.75" thickBot="1" x14ac:dyDescent="0.3">
      <c r="D21" s="34" t="s">
        <v>24</v>
      </c>
      <c r="E21" s="35">
        <f>SUM(I9:I17)/9</f>
        <v>10.609714598362691</v>
      </c>
    </row>
    <row r="24" spans="2:12" ht="15.75" thickBot="1" x14ac:dyDescent="0.3"/>
    <row r="25" spans="2:12" x14ac:dyDescent="0.25">
      <c r="B25" s="18" t="s">
        <v>5</v>
      </c>
      <c r="C25" s="19"/>
      <c r="D25" s="19" t="s">
        <v>34</v>
      </c>
      <c r="E25" s="19" t="s">
        <v>53</v>
      </c>
      <c r="F25" s="19" t="s">
        <v>54</v>
      </c>
      <c r="G25" s="19" t="s">
        <v>47</v>
      </c>
      <c r="H25" s="19" t="s">
        <v>48</v>
      </c>
      <c r="I25" s="28" t="s">
        <v>49</v>
      </c>
      <c r="J25" s="19" t="s">
        <v>50</v>
      </c>
      <c r="K25" s="19" t="s">
        <v>51</v>
      </c>
      <c r="L25" s="28" t="s">
        <v>52</v>
      </c>
    </row>
    <row r="26" spans="2:12" x14ac:dyDescent="0.25">
      <c r="B26" s="29" t="s">
        <v>35</v>
      </c>
      <c r="C26" s="2">
        <v>1</v>
      </c>
      <c r="D26" s="2">
        <v>10</v>
      </c>
      <c r="E26" s="2"/>
      <c r="F26" s="2"/>
      <c r="G26" s="3"/>
      <c r="H26" s="3"/>
      <c r="I26" s="3"/>
      <c r="J26" s="3"/>
      <c r="K26" s="3"/>
      <c r="L26" s="10"/>
    </row>
    <row r="27" spans="2:12" x14ac:dyDescent="0.25">
      <c r="B27" s="29" t="s">
        <v>36</v>
      </c>
      <c r="C27" s="2">
        <v>2</v>
      </c>
      <c r="D27" s="2">
        <v>12</v>
      </c>
      <c r="E27" s="2"/>
      <c r="F27" s="2"/>
      <c r="G27" s="3"/>
      <c r="H27" s="3"/>
      <c r="I27" s="3"/>
      <c r="J27" s="3"/>
      <c r="K27" s="3"/>
      <c r="L27" s="10"/>
    </row>
    <row r="28" spans="2:12" x14ac:dyDescent="0.25">
      <c r="B28" s="29" t="s">
        <v>37</v>
      </c>
      <c r="C28" s="2">
        <v>3</v>
      </c>
      <c r="D28" s="2">
        <v>16</v>
      </c>
      <c r="E28" s="2"/>
      <c r="F28" s="2"/>
      <c r="G28" s="3"/>
      <c r="H28" s="3"/>
      <c r="I28" s="3"/>
      <c r="J28" s="3"/>
      <c r="K28" s="3"/>
      <c r="L28" s="10"/>
    </row>
    <row r="29" spans="2:12" x14ac:dyDescent="0.25">
      <c r="B29" s="29" t="s">
        <v>38</v>
      </c>
      <c r="C29" s="2">
        <v>4</v>
      </c>
      <c r="D29" s="2">
        <v>13</v>
      </c>
      <c r="E29" s="3">
        <f>($E$39*D26+$E$40*D27+$E$41*D28)</f>
        <v>13.666</v>
      </c>
      <c r="F29" s="3">
        <f>($F$39*D26+$F$40*D27+$F$41*D28)</f>
        <v>12.295999999999999</v>
      </c>
      <c r="G29" s="3">
        <f>H29^2</f>
        <v>0.44355600000000051</v>
      </c>
      <c r="H29" s="3">
        <f>ABS(E29-D29)</f>
        <v>0.66600000000000037</v>
      </c>
      <c r="I29" s="3">
        <f>(H29/D29)*100</f>
        <v>5.1230769230769262</v>
      </c>
      <c r="J29" s="3">
        <f>K29^2</f>
        <v>0.49561600000000089</v>
      </c>
      <c r="K29" s="3">
        <f>ABS(F29-D29)</f>
        <v>0.70400000000000063</v>
      </c>
      <c r="L29" s="10">
        <f>(K29/D29)*100</f>
        <v>5.4153846153846201</v>
      </c>
    </row>
    <row r="30" spans="2:12" x14ac:dyDescent="0.25">
      <c r="B30" s="29" t="s">
        <v>39</v>
      </c>
      <c r="C30" s="2">
        <v>5</v>
      </c>
      <c r="D30" s="2">
        <v>17</v>
      </c>
      <c r="E30" s="3">
        <f t="shared" ref="E30:E37" si="4">($E$39*D27+$E$40*D28+$E$41*D29)</f>
        <v>13.832000000000001</v>
      </c>
      <c r="F30" s="3">
        <f t="shared" ref="F30:F37" si="5">($F$39*D27+$F$40*D28+$F$41*D29)</f>
        <v>14.556999999999999</v>
      </c>
      <c r="G30" s="3">
        <f t="shared" ref="G30:G37" si="6">H30^2</f>
        <v>10.036223999999995</v>
      </c>
      <c r="H30" s="3">
        <f t="shared" ref="H30:H37" si="7">ABS(E30-D30)</f>
        <v>3.1679999999999993</v>
      </c>
      <c r="I30" s="3">
        <f t="shared" ref="I30:I37" si="8">(H30/D30)*100</f>
        <v>18.635294117647057</v>
      </c>
      <c r="J30" s="3">
        <f t="shared" ref="J30:J37" si="9">K30^2</f>
        <v>5.9682490000000072</v>
      </c>
      <c r="K30" s="3">
        <f t="shared" ref="K30:K37" si="10">ABS(F30-D30)</f>
        <v>2.4430000000000014</v>
      </c>
      <c r="L30" s="10">
        <f>(K30/D30)*100</f>
        <v>14.370588235294127</v>
      </c>
    </row>
    <row r="31" spans="2:12" x14ac:dyDescent="0.25">
      <c r="B31" s="29" t="s">
        <v>40</v>
      </c>
      <c r="C31" s="2">
        <v>6</v>
      </c>
      <c r="D31" s="2">
        <v>19</v>
      </c>
      <c r="E31" s="3">
        <f t="shared" si="4"/>
        <v>15.501000000000001</v>
      </c>
      <c r="F31" s="3">
        <f t="shared" si="5"/>
        <v>14.405999999999999</v>
      </c>
      <c r="G31" s="3">
        <f t="shared" si="6"/>
        <v>12.243000999999991</v>
      </c>
      <c r="H31" s="3">
        <f t="shared" si="7"/>
        <v>3.4989999999999988</v>
      </c>
      <c r="I31" s="3">
        <f t="shared" si="8"/>
        <v>18.415789473684203</v>
      </c>
      <c r="J31" s="3">
        <f t="shared" si="9"/>
        <v>21.104836000000009</v>
      </c>
      <c r="K31" s="3">
        <f t="shared" si="10"/>
        <v>4.5940000000000012</v>
      </c>
      <c r="L31" s="10">
        <f t="shared" ref="L31:L37" si="11">(K31/D31)*100</f>
        <v>24.17894736842106</v>
      </c>
    </row>
    <row r="32" spans="2:12" x14ac:dyDescent="0.25">
      <c r="B32" s="29" t="s">
        <v>41</v>
      </c>
      <c r="C32" s="2">
        <v>7</v>
      </c>
      <c r="D32" s="2">
        <v>15</v>
      </c>
      <c r="E32" s="3">
        <f t="shared" si="4"/>
        <v>17.332000000000001</v>
      </c>
      <c r="F32" s="3">
        <f t="shared" si="5"/>
        <v>16.481999999999999</v>
      </c>
      <c r="G32" s="3">
        <f t="shared" si="6"/>
        <v>5.4382240000000035</v>
      </c>
      <c r="H32" s="3">
        <f t="shared" si="7"/>
        <v>2.3320000000000007</v>
      </c>
      <c r="I32" s="3">
        <f t="shared" si="8"/>
        <v>15.546666666666672</v>
      </c>
      <c r="J32" s="3">
        <f t="shared" si="9"/>
        <v>2.1963239999999979</v>
      </c>
      <c r="K32" s="3">
        <f t="shared" si="10"/>
        <v>1.4819999999999993</v>
      </c>
      <c r="L32" s="10">
        <f t="shared" si="11"/>
        <v>9.8799999999999955</v>
      </c>
    </row>
    <row r="33" spans="2:18" x14ac:dyDescent="0.25">
      <c r="B33" s="29" t="s">
        <v>42</v>
      </c>
      <c r="C33" s="2">
        <v>8</v>
      </c>
      <c r="D33" s="2">
        <v>20</v>
      </c>
      <c r="E33" s="3">
        <f t="shared" si="4"/>
        <v>16.666</v>
      </c>
      <c r="F33" s="3">
        <f t="shared" si="5"/>
        <v>17.815999999999999</v>
      </c>
      <c r="G33" s="3">
        <f t="shared" si="6"/>
        <v>11.115555999999998</v>
      </c>
      <c r="H33" s="3">
        <f t="shared" si="7"/>
        <v>3.3339999999999996</v>
      </c>
      <c r="I33" s="3">
        <f t="shared" si="8"/>
        <v>16.669999999999998</v>
      </c>
      <c r="J33" s="3">
        <f t="shared" si="9"/>
        <v>4.7698560000000043</v>
      </c>
      <c r="K33" s="3">
        <f t="shared" si="10"/>
        <v>2.1840000000000011</v>
      </c>
      <c r="L33" s="10">
        <f t="shared" si="11"/>
        <v>10.920000000000005</v>
      </c>
    </row>
    <row r="34" spans="2:18" x14ac:dyDescent="0.25">
      <c r="B34" s="29" t="s">
        <v>43</v>
      </c>
      <c r="C34" s="2">
        <v>9</v>
      </c>
      <c r="D34" s="2">
        <v>22</v>
      </c>
      <c r="E34" s="3">
        <f t="shared" si="4"/>
        <v>18.167999999999999</v>
      </c>
      <c r="F34" s="3">
        <f t="shared" si="5"/>
        <v>16.812999999999999</v>
      </c>
      <c r="G34" s="3">
        <f t="shared" si="6"/>
        <v>14.684224000000006</v>
      </c>
      <c r="H34" s="3">
        <f t="shared" si="7"/>
        <v>3.8320000000000007</v>
      </c>
      <c r="I34" s="3">
        <f t="shared" si="8"/>
        <v>17.418181818181822</v>
      </c>
      <c r="J34" s="3">
        <f t="shared" si="9"/>
        <v>26.904969000000012</v>
      </c>
      <c r="K34" s="3">
        <f t="shared" si="10"/>
        <v>5.1870000000000012</v>
      </c>
      <c r="L34" s="10">
        <f t="shared" si="11"/>
        <v>23.577272727272732</v>
      </c>
      <c r="R34" s="49"/>
    </row>
    <row r="35" spans="2:18" x14ac:dyDescent="0.25">
      <c r="B35" s="29" t="s">
        <v>44</v>
      </c>
      <c r="C35" s="2">
        <v>10</v>
      </c>
      <c r="D35" s="2">
        <v>19</v>
      </c>
      <c r="E35" s="3">
        <f t="shared" si="4"/>
        <v>20.164999999999999</v>
      </c>
      <c r="F35" s="3">
        <f t="shared" si="5"/>
        <v>19.259999999999998</v>
      </c>
      <c r="G35" s="3">
        <f t="shared" si="6"/>
        <v>1.3572249999999979</v>
      </c>
      <c r="H35" s="3">
        <f t="shared" si="7"/>
        <v>1.1649999999999991</v>
      </c>
      <c r="I35" s="3">
        <f t="shared" si="8"/>
        <v>6.1315789473684168</v>
      </c>
      <c r="J35" s="3">
        <f t="shared" si="9"/>
        <v>6.7599999999998966E-2</v>
      </c>
      <c r="K35" s="3">
        <f t="shared" si="10"/>
        <v>0.25999999999999801</v>
      </c>
      <c r="L35" s="10">
        <f t="shared" si="11"/>
        <v>1.3684210526315683</v>
      </c>
      <c r="R35" s="49"/>
    </row>
    <row r="36" spans="2:18" x14ac:dyDescent="0.25">
      <c r="B36" s="29" t="s">
        <v>45</v>
      </c>
      <c r="C36" s="2">
        <v>11</v>
      </c>
      <c r="D36" s="2">
        <v>21</v>
      </c>
      <c r="E36" s="3">
        <f t="shared" si="4"/>
        <v>20.166</v>
      </c>
      <c r="F36" s="3">
        <f t="shared" si="5"/>
        <v>21.001000000000001</v>
      </c>
      <c r="G36" s="3">
        <f t="shared" si="6"/>
        <v>0.6955559999999994</v>
      </c>
      <c r="H36" s="3">
        <f t="shared" si="7"/>
        <v>0.83399999999999963</v>
      </c>
      <c r="I36" s="3">
        <f t="shared" si="8"/>
        <v>3.9714285714285693</v>
      </c>
      <c r="J36" s="3">
        <f t="shared" si="9"/>
        <v>1.0000000000024443E-6</v>
      </c>
      <c r="K36" s="3">
        <f t="shared" si="10"/>
        <v>1.0000000000012221E-3</v>
      </c>
      <c r="L36" s="10">
        <f t="shared" si="11"/>
        <v>4.7619047619105815E-3</v>
      </c>
      <c r="R36" s="49"/>
    </row>
    <row r="37" spans="2:18" ht="15.75" thickBot="1" x14ac:dyDescent="0.3">
      <c r="B37" s="30" t="s">
        <v>46</v>
      </c>
      <c r="C37" s="12">
        <v>12</v>
      </c>
      <c r="D37" s="12">
        <v>19</v>
      </c>
      <c r="E37" s="13">
        <f t="shared" si="4"/>
        <v>20.501000000000001</v>
      </c>
      <c r="F37" s="13">
        <f t="shared" si="5"/>
        <v>20.036000000000001</v>
      </c>
      <c r="G37" s="13">
        <f t="shared" si="6"/>
        <v>2.2530010000000038</v>
      </c>
      <c r="H37" s="13">
        <f t="shared" si="7"/>
        <v>1.5010000000000012</v>
      </c>
      <c r="I37" s="13">
        <f t="shared" si="8"/>
        <v>7.9000000000000075</v>
      </c>
      <c r="J37" s="13">
        <f t="shared" si="9"/>
        <v>1.0732960000000029</v>
      </c>
      <c r="K37" s="13">
        <f t="shared" si="10"/>
        <v>1.0360000000000014</v>
      </c>
      <c r="L37" s="14">
        <f t="shared" si="11"/>
        <v>5.4526315789473756</v>
      </c>
      <c r="R37" s="49"/>
    </row>
    <row r="38" spans="2:18" ht="15.75" thickBot="1" x14ac:dyDescent="0.3">
      <c r="R38" s="49"/>
    </row>
    <row r="39" spans="2:18" x14ac:dyDescent="0.25">
      <c r="D39" s="18" t="s">
        <v>29</v>
      </c>
      <c r="E39" s="36">
        <v>0.16700000000000001</v>
      </c>
      <c r="F39" s="37">
        <v>0.222</v>
      </c>
      <c r="R39" s="49"/>
    </row>
    <row r="40" spans="2:18" x14ac:dyDescent="0.25">
      <c r="D40" s="20" t="s">
        <v>30</v>
      </c>
      <c r="E40" s="38">
        <v>0.33300000000000002</v>
      </c>
      <c r="F40" s="39">
        <v>0.59299999999999997</v>
      </c>
      <c r="R40" s="49"/>
    </row>
    <row r="41" spans="2:18" ht="15.75" thickBot="1" x14ac:dyDescent="0.3">
      <c r="D41" s="25" t="s">
        <v>31</v>
      </c>
      <c r="E41" s="40">
        <v>0.5</v>
      </c>
      <c r="F41" s="41">
        <v>0.185</v>
      </c>
      <c r="R41" s="49"/>
    </row>
    <row r="42" spans="2:18" ht="15.75" thickBot="1" x14ac:dyDescent="0.3">
      <c r="H42" s="50"/>
    </row>
    <row r="43" spans="2:18" x14ac:dyDescent="0.25">
      <c r="D43" s="31" t="s">
        <v>23</v>
      </c>
      <c r="E43" s="42">
        <f>SUM(H29:H37)/9</f>
        <v>2.2589999999999999</v>
      </c>
      <c r="F43" s="32">
        <f>SUM(K29:K37)/9</f>
        <v>1.9878888888888895</v>
      </c>
      <c r="H43" s="51"/>
    </row>
    <row r="44" spans="2:18" x14ac:dyDescent="0.25">
      <c r="D44" s="33" t="s">
        <v>22</v>
      </c>
      <c r="E44" s="16">
        <f>SUM(G29:G37)/9</f>
        <v>6.4740629999999992</v>
      </c>
      <c r="F44" s="17">
        <f>SUM(J29:J37)/9</f>
        <v>6.9534163333333376</v>
      </c>
      <c r="H44" s="51"/>
    </row>
    <row r="45" spans="2:18" ht="15.75" thickBot="1" x14ac:dyDescent="0.3">
      <c r="D45" s="34" t="s">
        <v>24</v>
      </c>
      <c r="E45" s="43">
        <f>SUM(I29:I37)/9</f>
        <v>12.20133516867263</v>
      </c>
      <c r="F45" s="35">
        <f>SUM(L29:L37)/9</f>
        <v>10.574223053634821</v>
      </c>
      <c r="H45" s="51"/>
    </row>
    <row r="46" spans="2:18" x14ac:dyDescent="0.25">
      <c r="H46" s="50"/>
    </row>
    <row r="47" spans="2:18" x14ac:dyDescent="0.25">
      <c r="H47" s="50"/>
    </row>
    <row r="48" spans="2:18" x14ac:dyDescent="0.25">
      <c r="B48" s="89" t="s">
        <v>5</v>
      </c>
      <c r="C48" s="90"/>
      <c r="D48" s="86" t="s">
        <v>34</v>
      </c>
      <c r="E48" s="84" t="s">
        <v>53</v>
      </c>
      <c r="F48" s="85"/>
      <c r="G48" s="84" t="s">
        <v>54</v>
      </c>
      <c r="H48" s="85"/>
      <c r="I48" s="84" t="s">
        <v>58</v>
      </c>
      <c r="J48" s="85"/>
    </row>
    <row r="49" spans="2:27" x14ac:dyDescent="0.25">
      <c r="B49" s="91"/>
      <c r="C49" s="92"/>
      <c r="D49" s="87"/>
      <c r="E49" s="21" t="s">
        <v>4</v>
      </c>
      <c r="F49" s="54">
        <v>0.1</v>
      </c>
      <c r="G49" s="21" t="s">
        <v>4</v>
      </c>
      <c r="H49" s="21">
        <v>0.9</v>
      </c>
      <c r="I49" s="21" t="s">
        <v>4</v>
      </c>
      <c r="J49" s="21">
        <v>0.3531795461620777</v>
      </c>
    </row>
    <row r="50" spans="2:27" x14ac:dyDescent="0.25">
      <c r="B50" s="93"/>
      <c r="C50" s="94"/>
      <c r="D50" s="88"/>
      <c r="E50" s="21" t="s">
        <v>1</v>
      </c>
      <c r="F50" s="21" t="s">
        <v>2</v>
      </c>
      <c r="G50" s="21" t="s">
        <v>1</v>
      </c>
      <c r="H50" s="21" t="s">
        <v>2</v>
      </c>
      <c r="I50" s="21" t="s">
        <v>1</v>
      </c>
      <c r="J50" s="21" t="s">
        <v>2</v>
      </c>
    </row>
    <row r="51" spans="2:27" x14ac:dyDescent="0.25">
      <c r="B51" s="21"/>
      <c r="C51" s="2">
        <v>0</v>
      </c>
      <c r="D51" s="2"/>
      <c r="E51" s="3">
        <f>AVERAGE(D52:D63)</f>
        <v>16.916666666666668</v>
      </c>
      <c r="F51" s="2"/>
      <c r="G51" s="3">
        <f>AVERAGE(D52:D63)</f>
        <v>16.916666666666668</v>
      </c>
      <c r="H51" s="2"/>
      <c r="I51" s="3">
        <f>AVERAGE(D52:D63)</f>
        <v>16.916666666666668</v>
      </c>
      <c r="J51" s="2"/>
      <c r="S51" s="21" t="s">
        <v>47</v>
      </c>
      <c r="T51" s="21" t="s">
        <v>48</v>
      </c>
      <c r="U51" s="22" t="s">
        <v>49</v>
      </c>
      <c r="V51" s="21" t="s">
        <v>50</v>
      </c>
      <c r="W51" s="21" t="s">
        <v>51</v>
      </c>
      <c r="X51" s="22" t="s">
        <v>52</v>
      </c>
      <c r="Y51" s="21" t="s">
        <v>55</v>
      </c>
      <c r="Z51" s="21" t="s">
        <v>56</v>
      </c>
      <c r="AA51" s="22" t="s">
        <v>57</v>
      </c>
    </row>
    <row r="52" spans="2:27" x14ac:dyDescent="0.25">
      <c r="B52" s="47" t="s">
        <v>35</v>
      </c>
      <c r="C52" s="2">
        <v>1</v>
      </c>
      <c r="D52" s="2">
        <v>10</v>
      </c>
      <c r="E52" s="3">
        <f t="shared" ref="E52:E62" si="12">$F$49*D52+(1-$F$49)*E51</f>
        <v>16.225000000000001</v>
      </c>
      <c r="F52" s="3">
        <f>E51</f>
        <v>16.916666666666668</v>
      </c>
      <c r="G52" s="3">
        <f>$H$49*D52+(1-$H$49)*G51</f>
        <v>10.691666666666666</v>
      </c>
      <c r="H52" s="3">
        <f>G51</f>
        <v>16.916666666666668</v>
      </c>
      <c r="I52" s="3">
        <f>$J$49*D52+(1-$J$49)*I51</f>
        <v>14.473841472378965</v>
      </c>
      <c r="J52" s="3">
        <f>I51</f>
        <v>16.916666666666668</v>
      </c>
      <c r="S52" s="3">
        <f>T52^2</f>
        <v>47.840277777777793</v>
      </c>
      <c r="T52" s="3">
        <f t="shared" ref="T52:T63" si="13">ABS(F52-D52)</f>
        <v>6.9166666666666679</v>
      </c>
      <c r="U52" s="3">
        <f t="shared" ref="U52:U63" si="14">(T52/D52)*100</f>
        <v>69.166666666666671</v>
      </c>
      <c r="V52" s="3">
        <f>W52^2</f>
        <v>47.840277777777793</v>
      </c>
      <c r="W52" s="3">
        <f t="shared" ref="W52:W63" si="15">ABS(H52-D52)</f>
        <v>6.9166666666666679</v>
      </c>
      <c r="X52" s="3">
        <f t="shared" ref="X52:X63" si="16">(W52/D52)*100</f>
        <v>69.166666666666671</v>
      </c>
      <c r="Y52" s="3">
        <f>Z52^2</f>
        <v>47.840277777777793</v>
      </c>
      <c r="Z52" s="3">
        <f t="shared" ref="Z52:Z63" si="17">ABS(J52-D52)</f>
        <v>6.9166666666666679</v>
      </c>
      <c r="AA52" s="3">
        <f t="shared" ref="AA52:AA63" si="18">(Z52/D52)*100</f>
        <v>69.166666666666671</v>
      </c>
    </row>
    <row r="53" spans="2:27" x14ac:dyDescent="0.25">
      <c r="B53" s="47" t="s">
        <v>36</v>
      </c>
      <c r="C53" s="2">
        <v>2</v>
      </c>
      <c r="D53" s="2">
        <v>12</v>
      </c>
      <c r="E53" s="3">
        <f t="shared" si="12"/>
        <v>15.802500000000002</v>
      </c>
      <c r="F53" s="3">
        <f t="shared" ref="F53:F63" si="19">E52</f>
        <v>16.225000000000001</v>
      </c>
      <c r="G53" s="3">
        <f t="shared" ref="G53:G62" si="20">$H$49*D53+(1-$H$49)*G52</f>
        <v>11.869166666666667</v>
      </c>
      <c r="H53" s="3">
        <f t="shared" ref="H53:H63" si="21">G52</f>
        <v>10.691666666666666</v>
      </c>
      <c r="I53" s="3">
        <f t="shared" ref="I53:I62" si="22">$J$49*D53+(1-$J$49)*I52</f>
        <v>13.600131263887235</v>
      </c>
      <c r="J53" s="3">
        <f t="shared" ref="J53:J63" si="23">I52</f>
        <v>14.473841472378965</v>
      </c>
      <c r="S53" s="3">
        <f t="shared" ref="S53:S63" si="24">T53^2</f>
        <v>17.850625000000012</v>
      </c>
      <c r="T53" s="3">
        <f t="shared" si="13"/>
        <v>4.2250000000000014</v>
      </c>
      <c r="U53" s="3">
        <f t="shared" si="14"/>
        <v>35.20833333333335</v>
      </c>
      <c r="V53" s="3">
        <f t="shared" ref="V53:V63" si="25">W53^2</f>
        <v>1.7117361111111118</v>
      </c>
      <c r="W53" s="3">
        <f t="shared" si="15"/>
        <v>1.3083333333333336</v>
      </c>
      <c r="X53" s="3">
        <f t="shared" si="16"/>
        <v>10.902777777777779</v>
      </c>
      <c r="Y53" s="3">
        <f t="shared" ref="Y53:Y63" si="26">Z53^2</f>
        <v>6.1198916304621234</v>
      </c>
      <c r="Z53" s="3">
        <f t="shared" si="17"/>
        <v>2.4738414723789646</v>
      </c>
      <c r="AA53" s="3">
        <f t="shared" si="18"/>
        <v>20.61534560315804</v>
      </c>
    </row>
    <row r="54" spans="2:27" x14ac:dyDescent="0.25">
      <c r="B54" s="47" t="s">
        <v>37</v>
      </c>
      <c r="C54" s="2">
        <v>3</v>
      </c>
      <c r="D54" s="2">
        <v>16</v>
      </c>
      <c r="E54" s="3">
        <f t="shared" si="12"/>
        <v>15.822250000000002</v>
      </c>
      <c r="F54" s="3">
        <f t="shared" si="19"/>
        <v>15.802500000000002</v>
      </c>
      <c r="G54" s="3">
        <f t="shared" si="20"/>
        <v>15.586916666666667</v>
      </c>
      <c r="H54" s="3">
        <f t="shared" si="21"/>
        <v>11.869166666666667</v>
      </c>
      <c r="I54" s="3">
        <f t="shared" si="22"/>
        <v>14.4477158149561</v>
      </c>
      <c r="J54" s="3">
        <f t="shared" si="23"/>
        <v>13.600131263887235</v>
      </c>
      <c r="S54" s="3">
        <f t="shared" si="24"/>
        <v>3.9006249999999215E-2</v>
      </c>
      <c r="T54" s="3">
        <f t="shared" si="13"/>
        <v>0.19749999999999801</v>
      </c>
      <c r="U54" s="3">
        <f t="shared" si="14"/>
        <v>1.2343749999999876</v>
      </c>
      <c r="V54" s="3">
        <f t="shared" si="25"/>
        <v>17.063784027777778</v>
      </c>
      <c r="W54" s="3">
        <f t="shared" si="15"/>
        <v>4.1308333333333334</v>
      </c>
      <c r="X54" s="3">
        <f t="shared" si="16"/>
        <v>25.817708333333332</v>
      </c>
      <c r="Y54" s="3">
        <f t="shared" si="26"/>
        <v>5.7593699505714806</v>
      </c>
      <c r="Z54" s="3">
        <f t="shared" si="17"/>
        <v>2.3998687361127651</v>
      </c>
      <c r="AA54" s="3">
        <f t="shared" si="18"/>
        <v>14.999179600704782</v>
      </c>
    </row>
    <row r="55" spans="2:27" x14ac:dyDescent="0.25">
      <c r="B55" s="47" t="s">
        <v>38</v>
      </c>
      <c r="C55" s="2">
        <v>4</v>
      </c>
      <c r="D55" s="2">
        <v>13</v>
      </c>
      <c r="E55" s="3">
        <f t="shared" si="12"/>
        <v>15.540025000000004</v>
      </c>
      <c r="F55" s="3">
        <f t="shared" si="19"/>
        <v>15.822250000000002</v>
      </c>
      <c r="G55" s="3">
        <f t="shared" si="20"/>
        <v>13.258691666666667</v>
      </c>
      <c r="H55" s="3">
        <f t="shared" si="21"/>
        <v>15.586916666666667</v>
      </c>
      <c r="I55" s="3">
        <f t="shared" si="22"/>
        <v>13.936412200458243</v>
      </c>
      <c r="J55" s="3">
        <f t="shared" si="23"/>
        <v>14.4477158149561</v>
      </c>
      <c r="S55" s="3">
        <f t="shared" si="24"/>
        <v>7.9650950625000121</v>
      </c>
      <c r="T55" s="3">
        <f t="shared" si="13"/>
        <v>2.8222500000000021</v>
      </c>
      <c r="U55" s="3">
        <f t="shared" si="14"/>
        <v>21.709615384615404</v>
      </c>
      <c r="V55" s="3">
        <f t="shared" si="25"/>
        <v>6.6921378402777805</v>
      </c>
      <c r="W55" s="3">
        <f t="shared" si="15"/>
        <v>2.5869166666666672</v>
      </c>
      <c r="X55" s="3">
        <f t="shared" si="16"/>
        <v>19.899358974358979</v>
      </c>
      <c r="Y55" s="3">
        <f t="shared" si="26"/>
        <v>2.0958810808740034</v>
      </c>
      <c r="Z55" s="3">
        <f t="shared" si="17"/>
        <v>1.4477158149560996</v>
      </c>
      <c r="AA55" s="3">
        <f t="shared" si="18"/>
        <v>11.136275499662304</v>
      </c>
    </row>
    <row r="56" spans="2:27" x14ac:dyDescent="0.25">
      <c r="B56" s="47" t="s">
        <v>39</v>
      </c>
      <c r="C56" s="2">
        <v>5</v>
      </c>
      <c r="D56" s="2">
        <v>17</v>
      </c>
      <c r="E56" s="3">
        <f t="shared" si="12"/>
        <v>15.686022500000004</v>
      </c>
      <c r="F56" s="3">
        <f t="shared" si="19"/>
        <v>15.540025000000004</v>
      </c>
      <c r="G56" s="3">
        <f t="shared" si="20"/>
        <v>16.625869166666668</v>
      </c>
      <c r="H56" s="3">
        <f t="shared" si="21"/>
        <v>13.258691666666667</v>
      </c>
      <c r="I56" s="3">
        <f t="shared" si="22"/>
        <v>15.01840874912808</v>
      </c>
      <c r="J56" s="3">
        <f t="shared" si="23"/>
        <v>13.936412200458243</v>
      </c>
      <c r="S56" s="3">
        <f t="shared" si="24"/>
        <v>2.1315270006249896</v>
      </c>
      <c r="T56" s="3">
        <f t="shared" si="13"/>
        <v>1.4599749999999965</v>
      </c>
      <c r="U56" s="3">
        <f t="shared" si="14"/>
        <v>8.5880882352940979</v>
      </c>
      <c r="V56" s="3">
        <f t="shared" si="25"/>
        <v>13.997388045069439</v>
      </c>
      <c r="W56" s="3">
        <f t="shared" si="15"/>
        <v>3.7413083333333326</v>
      </c>
      <c r="X56" s="3">
        <f t="shared" si="16"/>
        <v>22.007696078431369</v>
      </c>
      <c r="Y56" s="3">
        <f t="shared" si="26"/>
        <v>9.3855702055011072</v>
      </c>
      <c r="Z56" s="3">
        <f t="shared" si="17"/>
        <v>3.0635877995417573</v>
      </c>
      <c r="AA56" s="3">
        <f t="shared" si="18"/>
        <v>18.021104703186808</v>
      </c>
    </row>
    <row r="57" spans="2:27" x14ac:dyDescent="0.25">
      <c r="B57" s="47" t="s">
        <v>40</v>
      </c>
      <c r="C57" s="2">
        <v>6</v>
      </c>
      <c r="D57" s="2">
        <v>19</v>
      </c>
      <c r="E57" s="3">
        <f t="shared" si="12"/>
        <v>16.017420250000004</v>
      </c>
      <c r="F57" s="3">
        <f t="shared" si="19"/>
        <v>15.686022500000004</v>
      </c>
      <c r="G57" s="3">
        <f t="shared" si="20"/>
        <v>18.762586916666667</v>
      </c>
      <c r="H57" s="3">
        <f t="shared" si="21"/>
        <v>16.625869166666668</v>
      </c>
      <c r="I57" s="3">
        <f t="shared" si="22"/>
        <v>16.424625340113923</v>
      </c>
      <c r="J57" s="3">
        <f t="shared" si="23"/>
        <v>15.01840874912808</v>
      </c>
      <c r="S57" s="3">
        <f t="shared" si="24"/>
        <v>10.982446870506227</v>
      </c>
      <c r="T57" s="3">
        <f t="shared" si="13"/>
        <v>3.3139774999999965</v>
      </c>
      <c r="U57" s="3">
        <f t="shared" si="14"/>
        <v>17.441986842105244</v>
      </c>
      <c r="V57" s="3">
        <f t="shared" si="25"/>
        <v>5.6364972137840228</v>
      </c>
      <c r="W57" s="3">
        <f t="shared" si="15"/>
        <v>2.3741308333333322</v>
      </c>
      <c r="X57" s="3">
        <f t="shared" si="16"/>
        <v>12.495425438596486</v>
      </c>
      <c r="Y57" s="3">
        <f t="shared" si="26"/>
        <v>15.853068889019823</v>
      </c>
      <c r="Z57" s="3">
        <f t="shared" si="17"/>
        <v>3.9815912508719205</v>
      </c>
      <c r="AA57" s="3">
        <f t="shared" si="18"/>
        <v>20.955743425641689</v>
      </c>
    </row>
    <row r="58" spans="2:27" x14ac:dyDescent="0.25">
      <c r="B58" s="47" t="s">
        <v>41</v>
      </c>
      <c r="C58" s="2">
        <v>7</v>
      </c>
      <c r="D58" s="2">
        <v>15</v>
      </c>
      <c r="E58" s="3">
        <f t="shared" si="12"/>
        <v>15.915678225000004</v>
      </c>
      <c r="F58" s="3">
        <f t="shared" si="19"/>
        <v>16.017420250000004</v>
      </c>
      <c r="G58" s="3">
        <f t="shared" si="20"/>
        <v>15.376258691666667</v>
      </c>
      <c r="H58" s="3">
        <f t="shared" si="21"/>
        <v>18.762586916666667</v>
      </c>
      <c r="I58" s="3">
        <f t="shared" si="22"/>
        <v>15.921476809041492</v>
      </c>
      <c r="J58" s="3">
        <f t="shared" si="23"/>
        <v>16.424625340113923</v>
      </c>
      <c r="S58" s="3">
        <f t="shared" si="24"/>
        <v>1.0351439651100711</v>
      </c>
      <c r="T58" s="3">
        <f t="shared" si="13"/>
        <v>1.0174202500000042</v>
      </c>
      <c r="U58" s="3">
        <f t="shared" si="14"/>
        <v>6.7828016666666953</v>
      </c>
      <c r="V58" s="3">
        <f t="shared" si="25"/>
        <v>14.157060305471175</v>
      </c>
      <c r="W58" s="3">
        <f t="shared" si="15"/>
        <v>3.7625869166666668</v>
      </c>
      <c r="X58" s="3">
        <f t="shared" si="16"/>
        <v>25.08391277777778</v>
      </c>
      <c r="Y58" s="3">
        <f t="shared" si="26"/>
        <v>2.0295573596947123</v>
      </c>
      <c r="Z58" s="3">
        <f t="shared" si="17"/>
        <v>1.4246253401139235</v>
      </c>
      <c r="AA58" s="3">
        <f t="shared" si="18"/>
        <v>9.4975022674261567</v>
      </c>
    </row>
    <row r="59" spans="2:27" x14ac:dyDescent="0.25">
      <c r="B59" s="47" t="s">
        <v>42</v>
      </c>
      <c r="C59" s="2">
        <v>8</v>
      </c>
      <c r="D59" s="2">
        <v>20</v>
      </c>
      <c r="E59" s="3">
        <f t="shared" si="12"/>
        <v>16.324110402500004</v>
      </c>
      <c r="F59" s="3">
        <f t="shared" si="19"/>
        <v>15.915678225000004</v>
      </c>
      <c r="G59" s="3">
        <f t="shared" si="20"/>
        <v>19.537625869166668</v>
      </c>
      <c r="H59" s="3">
        <f t="shared" si="21"/>
        <v>15.376258691666667</v>
      </c>
      <c r="I59" s="3">
        <f t="shared" si="22"/>
        <v>17.361927778635724</v>
      </c>
      <c r="J59" s="3">
        <f t="shared" si="23"/>
        <v>15.921476809041492</v>
      </c>
      <c r="S59" s="3">
        <f t="shared" si="24"/>
        <v>16.681684361739116</v>
      </c>
      <c r="T59" s="3">
        <f t="shared" si="13"/>
        <v>4.0843217749999958</v>
      </c>
      <c r="U59" s="3">
        <f t="shared" si="14"/>
        <v>20.421608874999979</v>
      </c>
      <c r="V59" s="3">
        <f t="shared" si="25"/>
        <v>21.378983686388043</v>
      </c>
      <c r="W59" s="3">
        <f t="shared" si="15"/>
        <v>4.623741308333333</v>
      </c>
      <c r="X59" s="3">
        <f t="shared" si="16"/>
        <v>23.118706541666665</v>
      </c>
      <c r="Y59" s="3">
        <f t="shared" si="26"/>
        <v>16.634351419186373</v>
      </c>
      <c r="Z59" s="3">
        <f t="shared" si="17"/>
        <v>4.0785231909585082</v>
      </c>
      <c r="AA59" s="3">
        <f t="shared" si="18"/>
        <v>20.392615954792543</v>
      </c>
    </row>
    <row r="60" spans="2:27" x14ac:dyDescent="0.25">
      <c r="B60" s="47" t="s">
        <v>43</v>
      </c>
      <c r="C60" s="2">
        <v>9</v>
      </c>
      <c r="D60" s="2">
        <v>22</v>
      </c>
      <c r="E60" s="3">
        <f t="shared" si="12"/>
        <v>16.891699362250005</v>
      </c>
      <c r="F60" s="3">
        <f t="shared" si="19"/>
        <v>16.324110402500004</v>
      </c>
      <c r="G60" s="3">
        <f t="shared" si="20"/>
        <v>21.753762586916668</v>
      </c>
      <c r="H60" s="3">
        <f t="shared" si="21"/>
        <v>19.537625869166668</v>
      </c>
      <c r="I60" s="3">
        <f t="shared" si="22"/>
        <v>19.000000020844098</v>
      </c>
      <c r="J60" s="3">
        <f t="shared" si="23"/>
        <v>17.361927778635724</v>
      </c>
      <c r="S60" s="3">
        <f t="shared" si="24"/>
        <v>32.215722723008668</v>
      </c>
      <c r="T60" s="3">
        <f t="shared" si="13"/>
        <v>5.6758895974999959</v>
      </c>
      <c r="U60" s="3">
        <f t="shared" si="14"/>
        <v>25.799498170454527</v>
      </c>
      <c r="V60" s="3">
        <f t="shared" si="25"/>
        <v>6.0632863601972087</v>
      </c>
      <c r="W60" s="3">
        <f t="shared" si="15"/>
        <v>2.4623741308333322</v>
      </c>
      <c r="X60" s="3">
        <f t="shared" si="16"/>
        <v>11.192609685606056</v>
      </c>
      <c r="Y60" s="3">
        <f t="shared" si="26"/>
        <v>21.511713930590947</v>
      </c>
      <c r="Z60" s="3">
        <f t="shared" si="17"/>
        <v>4.6380722213642755</v>
      </c>
      <c r="AA60" s="3">
        <f t="shared" si="18"/>
        <v>21.082146460746706</v>
      </c>
    </row>
    <row r="61" spans="2:27" x14ac:dyDescent="0.25">
      <c r="B61" s="47" t="s">
        <v>44</v>
      </c>
      <c r="C61" s="2">
        <v>10</v>
      </c>
      <c r="D61" s="2">
        <v>19</v>
      </c>
      <c r="E61" s="3">
        <f t="shared" si="12"/>
        <v>17.102529426025004</v>
      </c>
      <c r="F61" s="3">
        <f t="shared" si="19"/>
        <v>16.891699362250005</v>
      </c>
      <c r="G61" s="3">
        <f t="shared" si="20"/>
        <v>19.275376258691669</v>
      </c>
      <c r="H61" s="3">
        <f t="shared" si="21"/>
        <v>21.753762586916668</v>
      </c>
      <c r="I61" s="3">
        <f t="shared" si="22"/>
        <v>19.000000013482389</v>
      </c>
      <c r="J61" s="3">
        <f t="shared" si="23"/>
        <v>19.000000020844098</v>
      </c>
      <c r="S61" s="3">
        <f t="shared" si="24"/>
        <v>4.4449315791370347</v>
      </c>
      <c r="T61" s="3">
        <f t="shared" si="13"/>
        <v>2.1083006377499949</v>
      </c>
      <c r="U61" s="3">
        <f t="shared" si="14"/>
        <v>11.096319146052606</v>
      </c>
      <c r="V61" s="3">
        <f t="shared" si="25"/>
        <v>7.5832083851019805</v>
      </c>
      <c r="W61" s="3">
        <f t="shared" si="15"/>
        <v>2.7537625869166682</v>
      </c>
      <c r="X61" s="3">
        <f t="shared" si="16"/>
        <v>14.49348729956141</v>
      </c>
      <c r="Y61" s="3">
        <f t="shared" si="26"/>
        <v>4.3447642156621368E-16</v>
      </c>
      <c r="Z61" s="3">
        <f t="shared" si="17"/>
        <v>2.0844098003180989E-8</v>
      </c>
      <c r="AA61" s="3">
        <f t="shared" si="18"/>
        <v>1.0970577896411048E-7</v>
      </c>
    </row>
    <row r="62" spans="2:27" x14ac:dyDescent="0.25">
      <c r="B62" s="47" t="s">
        <v>45</v>
      </c>
      <c r="C62" s="2">
        <v>11</v>
      </c>
      <c r="D62" s="2">
        <v>21</v>
      </c>
      <c r="E62" s="3">
        <f t="shared" si="12"/>
        <v>17.492276483422504</v>
      </c>
      <c r="F62" s="3">
        <f t="shared" si="19"/>
        <v>17.102529426025004</v>
      </c>
      <c r="G62" s="3">
        <f t="shared" si="20"/>
        <v>20.827537625869169</v>
      </c>
      <c r="H62" s="3">
        <f t="shared" si="21"/>
        <v>19.275376258691669</v>
      </c>
      <c r="I62" s="3">
        <f t="shared" si="22"/>
        <v>19.706359101044839</v>
      </c>
      <c r="J62" s="3">
        <f t="shared" si="23"/>
        <v>19.000000013482389</v>
      </c>
      <c r="S62" s="3">
        <f t="shared" si="24"/>
        <v>15.190276875000983</v>
      </c>
      <c r="T62" s="3">
        <f t="shared" si="13"/>
        <v>3.8974705739749957</v>
      </c>
      <c r="U62" s="3">
        <f t="shared" si="14"/>
        <v>18.559383685595218</v>
      </c>
      <c r="V62" s="3">
        <f t="shared" si="25"/>
        <v>2.9743270490843465</v>
      </c>
      <c r="W62" s="3">
        <f t="shared" si="15"/>
        <v>1.7246237413083314</v>
      </c>
      <c r="X62" s="3">
        <f t="shared" si="16"/>
        <v>8.2124940062301484</v>
      </c>
      <c r="Y62" s="3">
        <f t="shared" si="26"/>
        <v>3.9999999460704458</v>
      </c>
      <c r="Z62" s="3">
        <f t="shared" si="17"/>
        <v>1.9999999865176115</v>
      </c>
      <c r="AA62" s="3">
        <f t="shared" si="18"/>
        <v>9.5238094596076746</v>
      </c>
    </row>
    <row r="63" spans="2:27" x14ac:dyDescent="0.25">
      <c r="B63" s="47" t="s">
        <v>46</v>
      </c>
      <c r="C63" s="2">
        <v>12</v>
      </c>
      <c r="D63" s="2">
        <v>19</v>
      </c>
      <c r="E63" s="3"/>
      <c r="F63" s="3">
        <f t="shared" si="19"/>
        <v>17.492276483422504</v>
      </c>
      <c r="G63" s="2"/>
      <c r="H63" s="3">
        <f t="shared" si="21"/>
        <v>20.827537625869169</v>
      </c>
      <c r="I63" s="2"/>
      <c r="J63" s="3">
        <f t="shared" si="23"/>
        <v>19.706359101044839</v>
      </c>
      <c r="S63" s="3">
        <f t="shared" si="24"/>
        <v>2.2732302024408102</v>
      </c>
      <c r="T63" s="3">
        <f t="shared" si="13"/>
        <v>1.5077235165774958</v>
      </c>
      <c r="U63" s="3">
        <f t="shared" si="14"/>
        <v>7.935386929355241</v>
      </c>
      <c r="V63" s="3">
        <f t="shared" si="25"/>
        <v>3.3398937739675199</v>
      </c>
      <c r="W63" s="3">
        <f t="shared" si="15"/>
        <v>1.8275376258691693</v>
      </c>
      <c r="X63" s="3">
        <f t="shared" si="16"/>
        <v>9.6186190835219438</v>
      </c>
      <c r="Y63" s="3">
        <f t="shared" si="26"/>
        <v>0.49894317962887325</v>
      </c>
      <c r="Z63" s="3">
        <f t="shared" si="17"/>
        <v>0.70635910104483912</v>
      </c>
      <c r="AA63" s="3">
        <f t="shared" si="18"/>
        <v>3.7176794791833641</v>
      </c>
    </row>
    <row r="64" spans="2:27" ht="15.75" thickBot="1" x14ac:dyDescent="0.3">
      <c r="S64" s="49"/>
    </row>
    <row r="65" spans="2:10" ht="15.75" thickBot="1" x14ac:dyDescent="0.3">
      <c r="E65" s="44" t="s">
        <v>24</v>
      </c>
      <c r="F65" s="45">
        <f>SUM(U52:U63)/12</f>
        <v>20.328671994594917</v>
      </c>
      <c r="G65" s="55"/>
      <c r="H65" s="45">
        <f>SUM(X52:X63)/12</f>
        <v>21.000788555294051</v>
      </c>
      <c r="I65" s="55"/>
      <c r="J65" s="53">
        <f>SUM(AA52:AA63)/12</f>
        <v>18.25900576920688</v>
      </c>
    </row>
    <row r="66" spans="2:10" x14ac:dyDescent="0.25">
      <c r="E66" s="51"/>
      <c r="F66" s="51"/>
      <c r="G66" s="52"/>
    </row>
    <row r="69" spans="2:10" ht="15.75" thickBot="1" x14ac:dyDescent="0.3"/>
    <row r="70" spans="2:10" x14ac:dyDescent="0.25">
      <c r="B70" s="58" t="s">
        <v>5</v>
      </c>
      <c r="C70" s="19"/>
      <c r="D70" s="19" t="s">
        <v>34</v>
      </c>
      <c r="E70" s="19" t="s">
        <v>59</v>
      </c>
      <c r="F70" s="19" t="s">
        <v>33</v>
      </c>
      <c r="G70" s="19" t="s">
        <v>26</v>
      </c>
      <c r="H70" s="19" t="s">
        <v>20</v>
      </c>
      <c r="I70" s="19" t="s">
        <v>19</v>
      </c>
      <c r="J70" s="28" t="s">
        <v>21</v>
      </c>
    </row>
    <row r="71" spans="2:10" x14ac:dyDescent="0.25">
      <c r="B71" s="20"/>
      <c r="C71" s="50">
        <v>0</v>
      </c>
      <c r="D71" s="2"/>
      <c r="E71" s="2">
        <v>11.212</v>
      </c>
      <c r="F71" s="2">
        <v>0.87760000000000005</v>
      </c>
      <c r="G71" s="2"/>
      <c r="H71" s="2"/>
      <c r="I71" s="2"/>
      <c r="J71" s="9"/>
    </row>
    <row r="72" spans="2:10" x14ac:dyDescent="0.25">
      <c r="B72" s="59" t="s">
        <v>35</v>
      </c>
      <c r="C72" s="2">
        <v>1</v>
      </c>
      <c r="D72" s="2">
        <v>10</v>
      </c>
      <c r="E72" s="3">
        <f t="shared" ref="E72:E82" si="27">$E$86*D72+(1-$E$86)*(E71+F71)</f>
        <v>11.88064</v>
      </c>
      <c r="F72" s="3">
        <f t="shared" ref="F72:F82" si="28">$E$85*(E72-E71)+(1-$E$85)*F71</f>
        <v>0.79644109480893233</v>
      </c>
      <c r="G72" s="3">
        <f>E71+F71</f>
        <v>12.089599999999999</v>
      </c>
      <c r="H72" s="3">
        <f t="shared" ref="H72:H83" si="29">ABS(D72-G72)</f>
        <v>2.089599999999999</v>
      </c>
      <c r="I72" s="3">
        <f t="shared" ref="I72:I83" si="30">H72^2</f>
        <v>4.3664281599999955</v>
      </c>
      <c r="J72" s="10">
        <f t="shared" ref="J72:J83" si="31">H72/D72*100</f>
        <v>20.89599999999999</v>
      </c>
    </row>
    <row r="73" spans="2:10" x14ac:dyDescent="0.25">
      <c r="B73" s="29" t="s">
        <v>36</v>
      </c>
      <c r="C73" s="2">
        <v>2</v>
      </c>
      <c r="D73" s="2">
        <v>12</v>
      </c>
      <c r="E73" s="3">
        <f t="shared" si="27"/>
        <v>12.60937298532804</v>
      </c>
      <c r="F73" s="3">
        <f t="shared" si="28"/>
        <v>0.77014364056876139</v>
      </c>
      <c r="G73" s="3">
        <f t="shared" ref="G73:G83" si="32">E72+F72</f>
        <v>12.677081094808932</v>
      </c>
      <c r="H73" s="3">
        <f t="shared" si="29"/>
        <v>0.67708109480893164</v>
      </c>
      <c r="I73" s="3">
        <f t="shared" si="30"/>
        <v>0.45843880894766148</v>
      </c>
      <c r="J73" s="10">
        <f t="shared" si="31"/>
        <v>5.6423424567410976</v>
      </c>
    </row>
    <row r="74" spans="2:10" x14ac:dyDescent="0.25">
      <c r="B74" s="29" t="s">
        <v>37</v>
      </c>
      <c r="C74" s="2">
        <v>3</v>
      </c>
      <c r="D74" s="2">
        <v>16</v>
      </c>
      <c r="E74" s="3">
        <f t="shared" si="27"/>
        <v>13.641564963307122</v>
      </c>
      <c r="F74" s="3">
        <f t="shared" si="28"/>
        <v>0.8719217616032231</v>
      </c>
      <c r="G74" s="3">
        <f t="shared" si="32"/>
        <v>13.379516625896802</v>
      </c>
      <c r="H74" s="3">
        <f t="shared" si="29"/>
        <v>2.6204833741031983</v>
      </c>
      <c r="I74" s="3">
        <f t="shared" si="30"/>
        <v>6.8669331139512826</v>
      </c>
      <c r="J74" s="10">
        <f t="shared" si="31"/>
        <v>16.37802108814499</v>
      </c>
    </row>
    <row r="75" spans="2:10" x14ac:dyDescent="0.25">
      <c r="B75" s="29" t="s">
        <v>38</v>
      </c>
      <c r="C75" s="2">
        <v>4</v>
      </c>
      <c r="D75" s="2">
        <v>13</v>
      </c>
      <c r="E75" s="3">
        <f t="shared" si="27"/>
        <v>14.362138052419311</v>
      </c>
      <c r="F75" s="3">
        <f t="shared" si="28"/>
        <v>0.81313877652716182</v>
      </c>
      <c r="G75" s="3">
        <f t="shared" si="32"/>
        <v>14.513486724910345</v>
      </c>
      <c r="H75" s="3">
        <f t="shared" si="29"/>
        <v>1.5134867249103454</v>
      </c>
      <c r="I75" s="3">
        <f t="shared" si="30"/>
        <v>2.2906420664798435</v>
      </c>
      <c r="J75" s="10">
        <f t="shared" si="31"/>
        <v>11.642205576233426</v>
      </c>
    </row>
    <row r="76" spans="2:10" x14ac:dyDescent="0.25">
      <c r="B76" s="29" t="s">
        <v>39</v>
      </c>
      <c r="C76" s="2">
        <v>5</v>
      </c>
      <c r="D76" s="2">
        <v>17</v>
      </c>
      <c r="E76" s="3">
        <f t="shared" si="27"/>
        <v>15.357749146051827</v>
      </c>
      <c r="F76" s="3">
        <f t="shared" si="28"/>
        <v>0.88401001257208822</v>
      </c>
      <c r="G76" s="3">
        <f t="shared" si="32"/>
        <v>15.175276828946473</v>
      </c>
      <c r="H76" s="3">
        <f t="shared" si="29"/>
        <v>1.8247231710535274</v>
      </c>
      <c r="I76" s="3">
        <f t="shared" si="30"/>
        <v>3.3296146509796407</v>
      </c>
      <c r="J76" s="10">
        <f t="shared" si="31"/>
        <v>10.733665712079574</v>
      </c>
    </row>
    <row r="77" spans="2:10" x14ac:dyDescent="0.25">
      <c r="B77" s="29" t="s">
        <v>40</v>
      </c>
      <c r="C77" s="2">
        <v>6</v>
      </c>
      <c r="D77" s="2">
        <v>19</v>
      </c>
      <c r="E77" s="3">
        <f t="shared" si="27"/>
        <v>16.517583242761521</v>
      </c>
      <c r="F77" s="3">
        <f t="shared" si="28"/>
        <v>0.99113855724062327</v>
      </c>
      <c r="G77" s="3">
        <f t="shared" si="32"/>
        <v>16.241759158623914</v>
      </c>
      <c r="H77" s="3">
        <f t="shared" si="29"/>
        <v>2.7582408413760859</v>
      </c>
      <c r="I77" s="3">
        <f t="shared" si="30"/>
        <v>7.6078925390350589</v>
      </c>
      <c r="J77" s="10">
        <f t="shared" si="31"/>
        <v>14.517057059874135</v>
      </c>
    </row>
    <row r="78" spans="2:10" x14ac:dyDescent="0.25">
      <c r="B78" s="29" t="s">
        <v>41</v>
      </c>
      <c r="C78" s="2">
        <v>7</v>
      </c>
      <c r="D78" s="2">
        <v>15</v>
      </c>
      <c r="E78" s="3">
        <f t="shared" si="27"/>
        <v>17.257849620001931</v>
      </c>
      <c r="F78" s="3">
        <f t="shared" si="28"/>
        <v>0.89370119376572954</v>
      </c>
      <c r="G78" s="3">
        <f t="shared" si="32"/>
        <v>17.508721800002146</v>
      </c>
      <c r="H78" s="3">
        <f t="shared" si="29"/>
        <v>2.5087218000021458</v>
      </c>
      <c r="I78" s="3">
        <f t="shared" si="30"/>
        <v>6.2936850698060063</v>
      </c>
      <c r="J78" s="10">
        <f t="shared" si="31"/>
        <v>16.724812000014307</v>
      </c>
    </row>
    <row r="79" spans="2:10" x14ac:dyDescent="0.25">
      <c r="B79" s="29" t="s">
        <v>42</v>
      </c>
      <c r="C79" s="2">
        <v>8</v>
      </c>
      <c r="D79" s="2">
        <v>20</v>
      </c>
      <c r="E79" s="3">
        <f t="shared" si="27"/>
        <v>18.336395732390894</v>
      </c>
      <c r="F79" s="3">
        <f t="shared" si="28"/>
        <v>0.96549393508269765</v>
      </c>
      <c r="G79" s="3">
        <f t="shared" si="32"/>
        <v>18.15155081376766</v>
      </c>
      <c r="H79" s="3">
        <f t="shared" si="29"/>
        <v>1.8484491862323402</v>
      </c>
      <c r="I79" s="3">
        <f t="shared" si="30"/>
        <v>3.4167643940830006</v>
      </c>
      <c r="J79" s="10">
        <f t="shared" si="31"/>
        <v>9.2422459311617011</v>
      </c>
    </row>
    <row r="80" spans="2:10" x14ac:dyDescent="0.25">
      <c r="B80" s="29" t="s">
        <v>43</v>
      </c>
      <c r="C80" s="2">
        <v>9</v>
      </c>
      <c r="D80" s="2">
        <v>22</v>
      </c>
      <c r="E80" s="3">
        <f t="shared" si="27"/>
        <v>19.571700700726232</v>
      </c>
      <c r="F80" s="3">
        <f t="shared" si="28"/>
        <v>1.0702870441334973</v>
      </c>
      <c r="G80" s="3">
        <f t="shared" si="32"/>
        <v>19.301889667473592</v>
      </c>
      <c r="H80" s="3">
        <f t="shared" si="29"/>
        <v>2.698110332526408</v>
      </c>
      <c r="I80" s="3">
        <f t="shared" si="30"/>
        <v>7.2797993664857641</v>
      </c>
      <c r="J80" s="10">
        <f t="shared" si="31"/>
        <v>12.264137875120037</v>
      </c>
    </row>
    <row r="81" spans="2:11" x14ac:dyDescent="0.25">
      <c r="B81" s="29" t="s">
        <v>44</v>
      </c>
      <c r="C81" s="2">
        <v>10</v>
      </c>
      <c r="D81" s="2">
        <v>19</v>
      </c>
      <c r="E81" s="3">
        <f t="shared" si="27"/>
        <v>20.477788970373755</v>
      </c>
      <c r="F81" s="3">
        <f t="shared" si="28"/>
        <v>1.0065131507041485</v>
      </c>
      <c r="G81" s="3">
        <f t="shared" si="32"/>
        <v>20.64198774485973</v>
      </c>
      <c r="H81" s="3">
        <f t="shared" si="29"/>
        <v>1.6419877448597298</v>
      </c>
      <c r="I81" s="3">
        <f t="shared" si="30"/>
        <v>2.6961237542695411</v>
      </c>
      <c r="J81" s="10">
        <f t="shared" si="31"/>
        <v>8.6420407624196294</v>
      </c>
    </row>
    <row r="82" spans="2:11" x14ac:dyDescent="0.25">
      <c r="B82" s="29" t="s">
        <v>45</v>
      </c>
      <c r="C82" s="2">
        <v>11</v>
      </c>
      <c r="D82" s="2">
        <v>21</v>
      </c>
      <c r="E82" s="3">
        <f t="shared" si="27"/>
        <v>21.435871908970114</v>
      </c>
      <c r="F82" s="3">
        <f t="shared" si="28"/>
        <v>0.98770312489614986</v>
      </c>
      <c r="G82" s="3">
        <f t="shared" si="32"/>
        <v>21.484302121077903</v>
      </c>
      <c r="H82" s="3">
        <f t="shared" si="29"/>
        <v>0.48430212107790283</v>
      </c>
      <c r="I82" s="3">
        <f t="shared" si="30"/>
        <v>0.23454854448055565</v>
      </c>
      <c r="J82" s="10">
        <f t="shared" si="31"/>
        <v>2.3062005765614417</v>
      </c>
    </row>
    <row r="83" spans="2:11" ht="15.75" thickBot="1" x14ac:dyDescent="0.3">
      <c r="B83" s="30" t="s">
        <v>46</v>
      </c>
      <c r="C83" s="12">
        <v>12</v>
      </c>
      <c r="D83" s="2">
        <v>19</v>
      </c>
      <c r="E83" s="13"/>
      <c r="F83" s="13"/>
      <c r="G83" s="3">
        <f t="shared" si="32"/>
        <v>22.423575033866264</v>
      </c>
      <c r="H83" s="13">
        <f t="shared" si="29"/>
        <v>3.4235750338662641</v>
      </c>
      <c r="I83" s="13">
        <f t="shared" si="30"/>
        <v>11.72086601251239</v>
      </c>
      <c r="J83" s="14">
        <f t="shared" si="31"/>
        <v>18.018815967717181</v>
      </c>
    </row>
    <row r="84" spans="2:11" ht="15.75" thickBot="1" x14ac:dyDescent="0.3">
      <c r="I84" s="48"/>
      <c r="J84" s="46"/>
      <c r="K84" s="48"/>
    </row>
    <row r="85" spans="2:11" x14ac:dyDescent="0.25">
      <c r="D85" s="31" t="s">
        <v>32</v>
      </c>
      <c r="E85" s="32">
        <v>0.38839445439829479</v>
      </c>
      <c r="F85" s="56" t="s">
        <v>23</v>
      </c>
      <c r="G85" s="32">
        <f>SUM(H72:H83)/12</f>
        <v>2.0073967854014065</v>
      </c>
    </row>
    <row r="86" spans="2:11" ht="15.75" thickBot="1" x14ac:dyDescent="0.3">
      <c r="D86" s="34" t="s">
        <v>4</v>
      </c>
      <c r="E86" s="35">
        <v>0.1</v>
      </c>
      <c r="F86" s="57" t="s">
        <v>22</v>
      </c>
      <c r="G86" s="17">
        <f>SUM(I72:I83)/12</f>
        <v>4.7134780400858949</v>
      </c>
    </row>
    <row r="87" spans="2:11" ht="15.75" thickBot="1" x14ac:dyDescent="0.3">
      <c r="F87" s="34" t="s">
        <v>24</v>
      </c>
      <c r="G87" s="35">
        <f>SUM(J72:J83)/12</f>
        <v>12.250628750505626</v>
      </c>
      <c r="K87" s="49"/>
    </row>
    <row r="88" spans="2:11" x14ac:dyDescent="0.25">
      <c r="K88" s="49"/>
    </row>
    <row r="89" spans="2:11" x14ac:dyDescent="0.25">
      <c r="K89" s="49"/>
    </row>
    <row r="92" spans="2:11" ht="23.25" x14ac:dyDescent="0.25">
      <c r="D92" s="61"/>
      <c r="E92" s="61"/>
      <c r="F92" s="50"/>
      <c r="G92" s="50"/>
    </row>
    <row r="93" spans="2:11" ht="23.25" x14ac:dyDescent="0.25">
      <c r="D93" s="62"/>
      <c r="E93" s="61"/>
      <c r="F93" s="61"/>
      <c r="G93" s="50"/>
    </row>
    <row r="94" spans="2:11" ht="23.25" x14ac:dyDescent="0.25">
      <c r="D94" s="62"/>
      <c r="E94" s="61"/>
      <c r="F94" s="61"/>
      <c r="G94" s="50"/>
    </row>
    <row r="95" spans="2:11" ht="23.25" x14ac:dyDescent="0.25">
      <c r="D95" s="62"/>
      <c r="E95" s="61"/>
      <c r="F95" s="61"/>
      <c r="G95" s="50"/>
    </row>
    <row r="96" spans="2:11" ht="23.25" x14ac:dyDescent="0.25">
      <c r="D96" s="62"/>
      <c r="E96" s="61"/>
      <c r="F96" s="61"/>
      <c r="G96" s="50"/>
    </row>
    <row r="97" spans="4:7" ht="23.25" x14ac:dyDescent="0.25">
      <c r="D97" s="62"/>
      <c r="E97" s="61"/>
      <c r="F97" s="61"/>
      <c r="G97" s="50"/>
    </row>
    <row r="98" spans="4:7" ht="23.25" x14ac:dyDescent="0.25">
      <c r="D98" s="62"/>
      <c r="E98" s="61"/>
      <c r="F98" s="61"/>
      <c r="G98" s="50"/>
    </row>
    <row r="99" spans="4:7" ht="23.25" x14ac:dyDescent="0.25">
      <c r="D99" s="62"/>
      <c r="E99" s="61"/>
      <c r="F99" s="61"/>
      <c r="G99" s="50"/>
    </row>
    <row r="100" spans="4:7" ht="23.25" x14ac:dyDescent="0.25">
      <c r="D100" s="62"/>
      <c r="E100" s="61"/>
      <c r="F100" s="61"/>
      <c r="G100" s="50"/>
    </row>
    <row r="101" spans="4:7" ht="23.25" x14ac:dyDescent="0.25">
      <c r="D101" s="62"/>
      <c r="E101" s="61"/>
      <c r="F101" s="61"/>
      <c r="G101" s="50"/>
    </row>
    <row r="102" spans="4:7" ht="23.25" x14ac:dyDescent="0.25">
      <c r="D102" s="62"/>
      <c r="E102" s="61"/>
      <c r="F102" s="61"/>
      <c r="G102" s="50"/>
    </row>
    <row r="103" spans="4:7" ht="23.25" x14ac:dyDescent="0.35">
      <c r="D103" s="62"/>
      <c r="E103" s="63"/>
      <c r="F103" s="63"/>
      <c r="G103" s="50"/>
    </row>
    <row r="104" spans="4:7" x14ac:dyDescent="0.25">
      <c r="D104" s="50"/>
      <c r="E104" s="50"/>
      <c r="F104" s="50"/>
      <c r="G104" s="50"/>
    </row>
    <row r="105" spans="4:7" x14ac:dyDescent="0.25">
      <c r="D105" s="50"/>
      <c r="E105" s="50"/>
      <c r="F105" s="50"/>
      <c r="G105" s="50"/>
    </row>
    <row r="106" spans="4:7" x14ac:dyDescent="0.25">
      <c r="D106" s="50"/>
      <c r="E106" s="50"/>
      <c r="F106" s="50"/>
      <c r="G106" s="50"/>
    </row>
  </sheetData>
  <mergeCells count="5">
    <mergeCell ref="E48:F48"/>
    <mergeCell ref="G48:H48"/>
    <mergeCell ref="I48:J48"/>
    <mergeCell ref="D48:D50"/>
    <mergeCell ref="B48:C50"/>
  </mergeCells>
  <pageMargins left="0.7" right="0.7" top="0.75" bottom="0.75" header="0.3" footer="0.3"/>
  <ignoredErrors>
    <ignoredError sqref="G52:G62 I52:I6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89"/>
  <sheetViews>
    <sheetView topLeftCell="A55" workbookViewId="0">
      <selection activeCell="K21" sqref="K21"/>
    </sheetView>
  </sheetViews>
  <sheetFormatPr defaultRowHeight="15" x14ac:dyDescent="0.25"/>
  <cols>
    <col min="3" max="3" width="18" bestFit="1" customWidth="1"/>
    <col min="4" max="4" width="17.5703125" bestFit="1" customWidth="1"/>
    <col min="5" max="5" width="20.140625" bestFit="1" customWidth="1"/>
    <col min="8" max="8" width="13.42578125" bestFit="1" customWidth="1"/>
    <col min="9" max="9" width="12" bestFit="1" customWidth="1"/>
    <col min="10" max="10" width="12.7109375" bestFit="1" customWidth="1"/>
    <col min="11" max="11" width="12.5703125" bestFit="1" customWidth="1"/>
  </cols>
  <sheetData>
    <row r="3" spans="3:13" ht="15.75" thickBot="1" x14ac:dyDescent="0.3"/>
    <row r="4" spans="3:13" x14ac:dyDescent="0.25">
      <c r="C4" s="64" t="s">
        <v>18</v>
      </c>
      <c r="D4" s="65" t="s">
        <v>60</v>
      </c>
      <c r="E4" s="66" t="s">
        <v>61</v>
      </c>
    </row>
    <row r="5" spans="3:13" x14ac:dyDescent="0.25">
      <c r="C5" s="67">
        <v>1</v>
      </c>
      <c r="D5" s="50">
        <v>264</v>
      </c>
      <c r="E5" s="68">
        <v>2.5</v>
      </c>
    </row>
    <row r="6" spans="3:13" x14ac:dyDescent="0.25">
      <c r="C6" s="67">
        <v>2</v>
      </c>
      <c r="D6" s="50">
        <v>116</v>
      </c>
      <c r="E6" s="68">
        <v>1.3</v>
      </c>
    </row>
    <row r="7" spans="3:13" x14ac:dyDescent="0.25">
      <c r="C7" s="67">
        <v>3</v>
      </c>
      <c r="D7" s="50">
        <v>165</v>
      </c>
      <c r="E7" s="68">
        <v>1.4</v>
      </c>
    </row>
    <row r="8" spans="3:13" x14ac:dyDescent="0.25">
      <c r="C8" s="67">
        <v>4</v>
      </c>
      <c r="D8" s="50">
        <v>101</v>
      </c>
      <c r="E8" s="68">
        <v>1</v>
      </c>
    </row>
    <row r="9" spans="3:13" ht="15.75" thickBot="1" x14ac:dyDescent="0.3">
      <c r="C9" s="69">
        <v>5</v>
      </c>
      <c r="D9" s="70">
        <v>209</v>
      </c>
      <c r="E9" s="71">
        <v>2</v>
      </c>
    </row>
    <row r="13" spans="3:13" x14ac:dyDescent="0.25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3:13" x14ac:dyDescent="0.25">
      <c r="C14" t="s">
        <v>62</v>
      </c>
      <c r="L14" s="62"/>
      <c r="M14" s="62"/>
    </row>
    <row r="15" spans="3:13" ht="15.75" thickBot="1" x14ac:dyDescent="0.3">
      <c r="L15" s="62"/>
      <c r="M15" s="62"/>
    </row>
    <row r="16" spans="3:13" x14ac:dyDescent="0.25">
      <c r="C16" s="74" t="s">
        <v>63</v>
      </c>
      <c r="D16" s="74"/>
      <c r="L16" s="62"/>
      <c r="M16" s="62"/>
    </row>
    <row r="17" spans="3:13" x14ac:dyDescent="0.25">
      <c r="C17" s="60" t="s">
        <v>64</v>
      </c>
      <c r="D17" s="60">
        <v>0.97956476635588552</v>
      </c>
      <c r="L17" s="62"/>
      <c r="M17" s="62"/>
    </row>
    <row r="18" spans="3:13" x14ac:dyDescent="0.25">
      <c r="C18" s="60" t="s">
        <v>65</v>
      </c>
      <c r="D18" s="60">
        <v>0.95954713148586068</v>
      </c>
      <c r="L18" s="62"/>
      <c r="M18" s="62"/>
    </row>
    <row r="19" spans="3:13" x14ac:dyDescent="0.25">
      <c r="C19" s="60" t="s">
        <v>66</v>
      </c>
      <c r="D19" s="60">
        <v>0.94606284198114754</v>
      </c>
      <c r="L19" s="62"/>
      <c r="M19" s="62"/>
    </row>
    <row r="20" spans="3:13" x14ac:dyDescent="0.25">
      <c r="C20" s="60" t="s">
        <v>67</v>
      </c>
      <c r="D20" s="60">
        <v>15.602735744672801</v>
      </c>
      <c r="L20" s="62"/>
      <c r="M20" s="62"/>
    </row>
    <row r="21" spans="3:13" ht="15.75" thickBot="1" x14ac:dyDescent="0.3">
      <c r="C21" s="72" t="s">
        <v>68</v>
      </c>
      <c r="D21" s="72">
        <v>5</v>
      </c>
      <c r="L21" s="62"/>
      <c r="M21" s="62"/>
    </row>
    <row r="22" spans="3:13" x14ac:dyDescent="0.25">
      <c r="L22" s="62"/>
      <c r="M22" s="62"/>
    </row>
    <row r="23" spans="3:13" ht="15.75" thickBot="1" x14ac:dyDescent="0.3">
      <c r="C23" t="s">
        <v>69</v>
      </c>
      <c r="L23" s="62"/>
      <c r="M23" s="62"/>
    </row>
    <row r="24" spans="3:13" x14ac:dyDescent="0.25">
      <c r="C24" s="73"/>
      <c r="D24" s="73" t="s">
        <v>73</v>
      </c>
      <c r="E24" s="73" t="s">
        <v>74</v>
      </c>
      <c r="F24" s="73" t="s">
        <v>75</v>
      </c>
      <c r="G24" s="73" t="s">
        <v>76</v>
      </c>
      <c r="H24" s="73" t="s">
        <v>77</v>
      </c>
      <c r="L24" s="62"/>
      <c r="M24" s="62"/>
    </row>
    <row r="25" spans="3:13" x14ac:dyDescent="0.25">
      <c r="C25" s="60" t="s">
        <v>70</v>
      </c>
      <c r="D25" s="60">
        <v>1</v>
      </c>
      <c r="E25" s="60">
        <v>17323.663911845728</v>
      </c>
      <c r="F25" s="60">
        <v>17323.663911845728</v>
      </c>
      <c r="G25" s="60">
        <v>71.160377500829739</v>
      </c>
      <c r="H25" s="60">
        <v>3.4959687485459096E-3</v>
      </c>
      <c r="L25" s="62"/>
      <c r="M25" s="62"/>
    </row>
    <row r="26" spans="3:13" x14ac:dyDescent="0.25">
      <c r="C26" s="60" t="s">
        <v>71</v>
      </c>
      <c r="D26" s="60">
        <v>3</v>
      </c>
      <c r="E26" s="60">
        <v>730.3360881542709</v>
      </c>
      <c r="F26" s="60">
        <v>243.44536271809031</v>
      </c>
      <c r="G26" s="60"/>
      <c r="H26" s="60"/>
      <c r="L26" s="62"/>
      <c r="M26" s="62"/>
    </row>
    <row r="27" spans="3:13" ht="15.75" thickBot="1" x14ac:dyDescent="0.3">
      <c r="C27" s="72" t="s">
        <v>28</v>
      </c>
      <c r="D27" s="72">
        <v>4</v>
      </c>
      <c r="E27" s="72">
        <v>18054</v>
      </c>
      <c r="F27" s="72"/>
      <c r="G27" s="72"/>
      <c r="H27" s="72"/>
      <c r="L27" s="62"/>
      <c r="M27" s="62"/>
    </row>
    <row r="28" spans="3:13" ht="15.75" thickBot="1" x14ac:dyDescent="0.3">
      <c r="L28" s="62"/>
      <c r="M28" s="62"/>
    </row>
    <row r="29" spans="3:13" x14ac:dyDescent="0.25">
      <c r="C29" s="73"/>
      <c r="D29" s="73" t="s">
        <v>78</v>
      </c>
      <c r="E29" s="73" t="s">
        <v>67</v>
      </c>
      <c r="F29" s="73" t="s">
        <v>79</v>
      </c>
      <c r="G29" s="73" t="s">
        <v>80</v>
      </c>
      <c r="H29" s="73" t="s">
        <v>81</v>
      </c>
      <c r="I29" s="73" t="s">
        <v>82</v>
      </c>
      <c r="J29" s="73" t="s">
        <v>83</v>
      </c>
      <c r="K29" s="73" t="s">
        <v>84</v>
      </c>
      <c r="L29" s="62"/>
      <c r="M29" s="62"/>
    </row>
    <row r="30" spans="3:13" x14ac:dyDescent="0.25">
      <c r="C30" s="60" t="s">
        <v>72</v>
      </c>
      <c r="D30" s="60">
        <v>-8.1349862258952896</v>
      </c>
      <c r="E30" s="60">
        <v>22.352472898918968</v>
      </c>
      <c r="F30" s="60">
        <v>-0.36394121861517709</v>
      </c>
      <c r="G30" s="60">
        <v>0.74003926955939137</v>
      </c>
      <c r="H30" s="60">
        <v>-79.270531017014193</v>
      </c>
      <c r="I30" s="60">
        <v>63.000558565223614</v>
      </c>
      <c r="J30" s="60">
        <v>-79.270531017014193</v>
      </c>
      <c r="K30" s="60">
        <v>63.000558565223614</v>
      </c>
      <c r="L30" s="62"/>
      <c r="M30" s="62"/>
    </row>
    <row r="31" spans="3:13" ht="15.75" thickBot="1" x14ac:dyDescent="0.3">
      <c r="C31" s="72" t="s">
        <v>85</v>
      </c>
      <c r="D31" s="72">
        <v>109.22865013774104</v>
      </c>
      <c r="E31" s="72">
        <v>12.94843988810524</v>
      </c>
      <c r="F31" s="72">
        <v>8.4356610589111369</v>
      </c>
      <c r="G31" s="72">
        <v>3.4959687485459066E-3</v>
      </c>
      <c r="H31" s="72">
        <v>68.020935456652325</v>
      </c>
      <c r="I31" s="72">
        <v>150.43636481882976</v>
      </c>
      <c r="J31" s="72">
        <v>68.020935456652325</v>
      </c>
      <c r="K31" s="72">
        <v>150.43636481882976</v>
      </c>
      <c r="L31" s="62"/>
      <c r="M31" s="62"/>
    </row>
    <row r="32" spans="3:13" x14ac:dyDescent="0.25">
      <c r="L32" s="62"/>
      <c r="M32" s="62"/>
    </row>
    <row r="33" spans="3:14" x14ac:dyDescent="0.25">
      <c r="N33" s="62"/>
    </row>
    <row r="34" spans="3:14" x14ac:dyDescent="0.25"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3:14" x14ac:dyDescent="0.25">
      <c r="C35" t="s">
        <v>88</v>
      </c>
      <c r="D35" t="s">
        <v>89</v>
      </c>
    </row>
    <row r="36" spans="3:14" x14ac:dyDescent="0.25">
      <c r="C36" t="s">
        <v>86</v>
      </c>
      <c r="D36" t="s">
        <v>87</v>
      </c>
    </row>
    <row r="37" spans="3:14" x14ac:dyDescent="0.25">
      <c r="C37" s="8">
        <v>4</v>
      </c>
      <c r="D37" s="8">
        <v>36.299999999999997</v>
      </c>
    </row>
    <row r="38" spans="3:14" x14ac:dyDescent="0.25">
      <c r="C38" s="8">
        <v>6</v>
      </c>
      <c r="D38" s="8">
        <v>40.1</v>
      </c>
    </row>
    <row r="39" spans="3:14" x14ac:dyDescent="0.25">
      <c r="C39" s="8">
        <v>6</v>
      </c>
      <c r="D39" s="8">
        <v>41.2</v>
      </c>
    </row>
    <row r="40" spans="3:14" x14ac:dyDescent="0.25">
      <c r="C40" s="8">
        <v>8</v>
      </c>
      <c r="D40" s="8">
        <v>53</v>
      </c>
    </row>
    <row r="41" spans="3:14" x14ac:dyDescent="0.25">
      <c r="C41" s="8">
        <v>6</v>
      </c>
      <c r="D41" s="8">
        <v>44</v>
      </c>
    </row>
    <row r="42" spans="3:14" x14ac:dyDescent="0.25">
      <c r="C42" s="8">
        <v>7</v>
      </c>
      <c r="D42" s="8">
        <v>45.6</v>
      </c>
    </row>
    <row r="43" spans="3:14" x14ac:dyDescent="0.25">
      <c r="C43" s="8">
        <v>5</v>
      </c>
      <c r="D43" s="8">
        <v>39</v>
      </c>
    </row>
    <row r="44" spans="3:14" x14ac:dyDescent="0.25">
      <c r="C44" s="8">
        <v>7</v>
      </c>
      <c r="D44" s="8">
        <v>47.5</v>
      </c>
    </row>
    <row r="49" spans="3:11" x14ac:dyDescent="0.25">
      <c r="C49" t="s">
        <v>62</v>
      </c>
    </row>
    <row r="50" spans="3:11" ht="15.75" thickBot="1" x14ac:dyDescent="0.3"/>
    <row r="51" spans="3:11" x14ac:dyDescent="0.25">
      <c r="C51" s="74" t="s">
        <v>63</v>
      </c>
      <c r="D51" s="74"/>
    </row>
    <row r="52" spans="3:11" x14ac:dyDescent="0.25">
      <c r="C52" s="60" t="s">
        <v>64</v>
      </c>
      <c r="D52" s="60">
        <v>0.94779976493688933</v>
      </c>
    </row>
    <row r="53" spans="3:11" x14ac:dyDescent="0.25">
      <c r="C53" s="60" t="s">
        <v>65</v>
      </c>
      <c r="D53" s="60">
        <v>0.89832439441442269</v>
      </c>
    </row>
    <row r="54" spans="3:11" x14ac:dyDescent="0.25">
      <c r="C54" s="60" t="s">
        <v>66</v>
      </c>
      <c r="D54" s="60">
        <v>0.88137846015015986</v>
      </c>
    </row>
    <row r="55" spans="3:11" x14ac:dyDescent="0.25">
      <c r="C55" s="60" t="s">
        <v>67</v>
      </c>
      <c r="D55" s="60">
        <v>1.8393110487624471</v>
      </c>
    </row>
    <row r="56" spans="3:11" ht="15.75" thickBot="1" x14ac:dyDescent="0.3">
      <c r="C56" s="72" t="s">
        <v>68</v>
      </c>
      <c r="D56" s="72">
        <v>8</v>
      </c>
    </row>
    <row r="58" spans="3:11" ht="15.75" thickBot="1" x14ac:dyDescent="0.3">
      <c r="C58" t="s">
        <v>69</v>
      </c>
    </row>
    <row r="59" spans="3:11" x14ac:dyDescent="0.25">
      <c r="C59" s="73"/>
      <c r="D59" s="73" t="s">
        <v>73</v>
      </c>
      <c r="E59" s="73" t="s">
        <v>74</v>
      </c>
      <c r="F59" s="73" t="s">
        <v>75</v>
      </c>
      <c r="G59" s="73" t="s">
        <v>76</v>
      </c>
      <c r="H59" s="73" t="s">
        <v>77</v>
      </c>
    </row>
    <row r="60" spans="3:11" x14ac:dyDescent="0.25">
      <c r="C60" s="60" t="s">
        <v>70</v>
      </c>
      <c r="D60" s="60">
        <v>1</v>
      </c>
      <c r="E60" s="60">
        <v>179.34035919540239</v>
      </c>
      <c r="F60" s="60">
        <v>179.34035919540239</v>
      </c>
      <c r="G60" s="60">
        <v>53.011204953679666</v>
      </c>
      <c r="H60" s="60">
        <v>3.4182010397068563E-4</v>
      </c>
    </row>
    <row r="61" spans="3:11" x14ac:dyDescent="0.25">
      <c r="C61" s="60" t="s">
        <v>71</v>
      </c>
      <c r="D61" s="60">
        <v>6</v>
      </c>
      <c r="E61" s="60">
        <v>20.29839080459768</v>
      </c>
      <c r="F61" s="60">
        <v>3.3830651340996134</v>
      </c>
      <c r="G61" s="60"/>
      <c r="H61" s="60"/>
    </row>
    <row r="62" spans="3:11" ht="15.75" thickBot="1" x14ac:dyDescent="0.3">
      <c r="C62" s="72" t="s">
        <v>28</v>
      </c>
      <c r="D62" s="72">
        <v>7</v>
      </c>
      <c r="E62" s="72">
        <v>199.63875000000007</v>
      </c>
      <c r="F62" s="72"/>
      <c r="G62" s="72"/>
      <c r="H62" s="72"/>
    </row>
    <row r="63" spans="3:11" ht="15.75" thickBot="1" x14ac:dyDescent="0.3"/>
    <row r="64" spans="3:11" x14ac:dyDescent="0.25">
      <c r="C64" s="73"/>
      <c r="D64" s="73" t="s">
        <v>78</v>
      </c>
      <c r="E64" s="73" t="s">
        <v>67</v>
      </c>
      <c r="F64" s="73" t="s">
        <v>79</v>
      </c>
      <c r="G64" s="73" t="s">
        <v>80</v>
      </c>
      <c r="H64" s="73" t="s">
        <v>81</v>
      </c>
      <c r="I64" s="73" t="s">
        <v>82</v>
      </c>
      <c r="J64" s="73" t="s">
        <v>83</v>
      </c>
      <c r="K64" s="73" t="s">
        <v>84</v>
      </c>
    </row>
    <row r="65" spans="3:12" x14ac:dyDescent="0.25">
      <c r="C65" s="60" t="s">
        <v>72</v>
      </c>
      <c r="D65" s="60">
        <v>18.464367816091961</v>
      </c>
      <c r="E65" s="60">
        <v>3.4775689366643237</v>
      </c>
      <c r="F65" s="60">
        <v>5.3095619820560458</v>
      </c>
      <c r="G65" s="60">
        <v>1.8131655833768555E-3</v>
      </c>
      <c r="H65" s="60">
        <v>9.9550631717944178</v>
      </c>
      <c r="I65" s="60">
        <v>26.973672460389505</v>
      </c>
      <c r="J65" s="60">
        <v>9.9550631717944178</v>
      </c>
      <c r="K65" s="60">
        <v>26.973672460389505</v>
      </c>
    </row>
    <row r="66" spans="3:12" ht="15.75" thickBot="1" x14ac:dyDescent="0.3">
      <c r="C66" s="72" t="s">
        <v>85</v>
      </c>
      <c r="D66" s="72">
        <v>4.060919540229885</v>
      </c>
      <c r="E66" s="72">
        <v>0.55775124303994872</v>
      </c>
      <c r="F66" s="72">
        <v>7.2808794079890973</v>
      </c>
      <c r="G66" s="72">
        <v>3.4182010397068563E-4</v>
      </c>
      <c r="H66" s="72">
        <v>2.6961514136445963</v>
      </c>
      <c r="I66" s="72">
        <v>5.4256876668151737</v>
      </c>
      <c r="J66" s="72">
        <v>2.6961514136445963</v>
      </c>
      <c r="K66" s="72">
        <v>5.4256876668151737</v>
      </c>
    </row>
    <row r="69" spans="3:12" x14ac:dyDescent="0.25"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3:12" x14ac:dyDescent="0.25"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3:12" x14ac:dyDescent="0.25"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3:12" x14ac:dyDescent="0.25"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3:12" x14ac:dyDescent="0.25"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3:12" x14ac:dyDescent="0.25"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3:12" x14ac:dyDescent="0.25"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3:12" x14ac:dyDescent="0.25"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3:12" x14ac:dyDescent="0.25"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3:12" x14ac:dyDescent="0.25"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3:12" x14ac:dyDescent="0.25"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3:12" x14ac:dyDescent="0.25"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3:12" x14ac:dyDescent="0.25"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3:12" x14ac:dyDescent="0.25"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3:12" x14ac:dyDescent="0.25"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3:12" x14ac:dyDescent="0.25"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3:12" x14ac:dyDescent="0.25"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3:12" x14ac:dyDescent="0.25"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3:12" x14ac:dyDescent="0.25"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3:12" x14ac:dyDescent="0.25"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3:12" x14ac:dyDescent="0.25">
      <c r="C89" s="62"/>
      <c r="D89" s="62"/>
      <c r="E89" s="62"/>
      <c r="F89" s="62"/>
      <c r="G89" s="62"/>
      <c r="H89" s="62"/>
      <c r="I89" s="62"/>
      <c r="J89" s="62"/>
      <c r="K89" s="62"/>
      <c r="L89" s="62"/>
    </row>
  </sheetData>
  <sortState ref="I38:I42">
    <sortCondition ref="I4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4"/>
  <sheetViews>
    <sheetView tabSelected="1" workbookViewId="0">
      <selection activeCell="G41" sqref="G41"/>
    </sheetView>
  </sheetViews>
  <sheetFormatPr defaultRowHeight="15" x14ac:dyDescent="0.25"/>
  <cols>
    <col min="3" max="3" width="18" bestFit="1" customWidth="1"/>
    <col min="4" max="4" width="10.42578125" bestFit="1" customWidth="1"/>
    <col min="5" max="5" width="14.5703125" bestFit="1" customWidth="1"/>
    <col min="7" max="7" width="12" bestFit="1" customWidth="1"/>
    <col min="8" max="8" width="13.42578125" bestFit="1" customWidth="1"/>
    <col min="9" max="9" width="12" bestFit="1" customWidth="1"/>
    <col min="10" max="10" width="12.7109375" bestFit="1" customWidth="1"/>
    <col min="11" max="11" width="12.5703125" bestFit="1" customWidth="1"/>
  </cols>
  <sheetData>
    <row r="2" spans="3:5" ht="15.75" thickBot="1" x14ac:dyDescent="0.3"/>
    <row r="3" spans="3:5" x14ac:dyDescent="0.25">
      <c r="C3" s="76" t="s">
        <v>90</v>
      </c>
      <c r="D3" s="77" t="s">
        <v>91</v>
      </c>
      <c r="E3" s="78" t="s">
        <v>89</v>
      </c>
    </row>
    <row r="4" spans="3:5" x14ac:dyDescent="0.25">
      <c r="C4" s="79" t="s">
        <v>86</v>
      </c>
      <c r="D4" s="75" t="s">
        <v>92</v>
      </c>
      <c r="E4" s="80" t="s">
        <v>87</v>
      </c>
    </row>
    <row r="5" spans="3:5" x14ac:dyDescent="0.25">
      <c r="C5" s="8">
        <v>4</v>
      </c>
      <c r="D5" s="2">
        <v>29500</v>
      </c>
      <c r="E5" s="9">
        <v>36.299999999999997</v>
      </c>
    </row>
    <row r="6" spans="3:5" x14ac:dyDescent="0.25">
      <c r="C6" s="8">
        <v>6</v>
      </c>
      <c r="D6" s="2">
        <v>55700</v>
      </c>
      <c r="E6" s="9">
        <v>40.1</v>
      </c>
    </row>
    <row r="7" spans="3:5" x14ac:dyDescent="0.25">
      <c r="C7" s="8">
        <v>6</v>
      </c>
      <c r="D7" s="2">
        <v>71300</v>
      </c>
      <c r="E7" s="9">
        <v>41.2</v>
      </c>
    </row>
    <row r="8" spans="3:5" x14ac:dyDescent="0.25">
      <c r="C8" s="8">
        <v>8</v>
      </c>
      <c r="D8" s="2">
        <v>87000</v>
      </c>
      <c r="E8" s="9">
        <v>53</v>
      </c>
    </row>
    <row r="9" spans="3:5" x14ac:dyDescent="0.25">
      <c r="C9" s="8">
        <v>6</v>
      </c>
      <c r="D9" s="2">
        <v>85000</v>
      </c>
      <c r="E9" s="9">
        <v>44</v>
      </c>
    </row>
    <row r="10" spans="3:5" x14ac:dyDescent="0.25">
      <c r="C10" s="8">
        <v>7</v>
      </c>
      <c r="D10" s="2">
        <v>72000</v>
      </c>
      <c r="E10" s="9">
        <v>45.6</v>
      </c>
    </row>
    <row r="11" spans="3:5" x14ac:dyDescent="0.25">
      <c r="C11" s="8">
        <v>5</v>
      </c>
      <c r="D11" s="2">
        <v>55300</v>
      </c>
      <c r="E11" s="9">
        <v>39</v>
      </c>
    </row>
    <row r="12" spans="3:5" ht="15.75" thickBot="1" x14ac:dyDescent="0.3">
      <c r="C12" s="11">
        <v>7</v>
      </c>
      <c r="D12" s="12">
        <v>81600</v>
      </c>
      <c r="E12" s="81">
        <v>47.5</v>
      </c>
    </row>
    <row r="16" spans="3:5" x14ac:dyDescent="0.25">
      <c r="C16" t="s">
        <v>62</v>
      </c>
    </row>
    <row r="17" spans="3:11" ht="15.75" thickBot="1" x14ac:dyDescent="0.3"/>
    <row r="18" spans="3:11" x14ac:dyDescent="0.25">
      <c r="C18" s="74" t="s">
        <v>63</v>
      </c>
      <c r="D18" s="74"/>
    </row>
    <row r="19" spans="3:11" x14ac:dyDescent="0.25">
      <c r="C19" s="60" t="s">
        <v>64</v>
      </c>
      <c r="D19" s="60">
        <v>0.95037463048089788</v>
      </c>
    </row>
    <row r="20" spans="3:11" x14ac:dyDescent="0.25">
      <c r="C20" s="60" t="s">
        <v>65</v>
      </c>
      <c r="D20" s="60">
        <v>0.9032119382617031</v>
      </c>
    </row>
    <row r="21" spans="3:11" x14ac:dyDescent="0.25">
      <c r="C21" s="60" t="s">
        <v>66</v>
      </c>
      <c r="D21" s="60">
        <v>0.86449671356638436</v>
      </c>
    </row>
    <row r="22" spans="3:11" x14ac:dyDescent="0.25">
      <c r="C22" s="60" t="s">
        <v>67</v>
      </c>
      <c r="D22" s="60">
        <v>1.9658406680276215</v>
      </c>
    </row>
    <row r="23" spans="3:11" ht="15.75" thickBot="1" x14ac:dyDescent="0.3">
      <c r="C23" s="72" t="s">
        <v>68</v>
      </c>
      <c r="D23" s="72">
        <v>8</v>
      </c>
    </row>
    <row r="25" spans="3:11" ht="15.75" thickBot="1" x14ac:dyDescent="0.3">
      <c r="C25" t="s">
        <v>69</v>
      </c>
    </row>
    <row r="26" spans="3:11" x14ac:dyDescent="0.25">
      <c r="C26" s="73"/>
      <c r="D26" s="73" t="s">
        <v>73</v>
      </c>
      <c r="E26" s="73" t="s">
        <v>74</v>
      </c>
      <c r="F26" s="73" t="s">
        <v>75</v>
      </c>
      <c r="G26" s="73" t="s">
        <v>76</v>
      </c>
      <c r="H26" s="73" t="s">
        <v>77</v>
      </c>
    </row>
    <row r="27" spans="3:11" x14ac:dyDescent="0.25">
      <c r="C27" s="60" t="s">
        <v>70</v>
      </c>
      <c r="D27" s="60">
        <v>2</v>
      </c>
      <c r="E27" s="60">
        <v>180.31610233964363</v>
      </c>
      <c r="F27" s="60">
        <v>90.158051169821817</v>
      </c>
      <c r="G27" s="60">
        <v>23.329631827525326</v>
      </c>
      <c r="H27" s="60">
        <v>2.9144357267766059E-3</v>
      </c>
    </row>
    <row r="28" spans="3:11" x14ac:dyDescent="0.25">
      <c r="C28" s="60" t="s">
        <v>71</v>
      </c>
      <c r="D28" s="60">
        <v>5</v>
      </c>
      <c r="E28" s="60">
        <v>19.322647660356427</v>
      </c>
      <c r="F28" s="60">
        <v>3.8645295320712854</v>
      </c>
      <c r="G28" s="60"/>
      <c r="H28" s="60"/>
    </row>
    <row r="29" spans="3:11" ht="15.75" thickBot="1" x14ac:dyDescent="0.3">
      <c r="C29" s="72" t="s">
        <v>28</v>
      </c>
      <c r="D29" s="72">
        <v>7</v>
      </c>
      <c r="E29" s="72">
        <v>199.63875000000007</v>
      </c>
      <c r="F29" s="72"/>
      <c r="G29" s="72"/>
      <c r="H29" s="72"/>
    </row>
    <row r="30" spans="3:11" ht="15.75" thickBot="1" x14ac:dyDescent="0.3"/>
    <row r="31" spans="3:11" x14ac:dyDescent="0.25">
      <c r="C31" s="73"/>
      <c r="D31" s="73" t="s">
        <v>78</v>
      </c>
      <c r="E31" s="73" t="s">
        <v>67</v>
      </c>
      <c r="F31" s="73" t="s">
        <v>79</v>
      </c>
      <c r="G31" s="73" t="s">
        <v>80</v>
      </c>
      <c r="H31" s="73" t="s">
        <v>81</v>
      </c>
      <c r="I31" s="73" t="s">
        <v>82</v>
      </c>
      <c r="J31" s="73" t="s">
        <v>83</v>
      </c>
      <c r="K31" s="73" t="s">
        <v>84</v>
      </c>
    </row>
    <row r="32" spans="3:11" x14ac:dyDescent="0.25">
      <c r="C32" s="60" t="s">
        <v>72</v>
      </c>
      <c r="D32" s="60">
        <v>19.034066148015992</v>
      </c>
      <c r="E32" s="60">
        <v>3.8858744491654127</v>
      </c>
      <c r="F32" s="60">
        <v>4.8982710061834416</v>
      </c>
      <c r="G32" s="60">
        <v>4.481190112175521E-3</v>
      </c>
      <c r="H32" s="60">
        <v>9.0451078734281101</v>
      </c>
      <c r="I32" s="60">
        <v>29.023024422603875</v>
      </c>
      <c r="J32" s="60">
        <v>9.0451078734281101</v>
      </c>
      <c r="K32" s="60">
        <v>29.023024422603875</v>
      </c>
    </row>
    <row r="33" spans="3:11" x14ac:dyDescent="0.25">
      <c r="C33" s="60" t="s">
        <v>85</v>
      </c>
      <c r="D33" s="60">
        <v>3.5548192666382779</v>
      </c>
      <c r="E33" s="60">
        <v>1.17039202507354</v>
      </c>
      <c r="F33" s="60">
        <v>3.0372893786720012</v>
      </c>
      <c r="G33" s="60">
        <v>2.8839980521461799E-2</v>
      </c>
      <c r="H33" s="60">
        <v>0.5462307864106335</v>
      </c>
      <c r="I33" s="60">
        <v>6.5634077468659218</v>
      </c>
      <c r="J33" s="60">
        <v>0.5462307864106335</v>
      </c>
      <c r="K33" s="60">
        <v>6.5634077468659218</v>
      </c>
    </row>
    <row r="34" spans="3:11" ht="15.75" thickBot="1" x14ac:dyDescent="0.3">
      <c r="C34" s="72" t="s">
        <v>93</v>
      </c>
      <c r="D34" s="72">
        <v>3.7665289822472099E-5</v>
      </c>
      <c r="E34" s="72">
        <v>7.49586703949872E-5</v>
      </c>
      <c r="F34" s="72">
        <v>0.50248076205192316</v>
      </c>
      <c r="G34" s="72">
        <v>0.63667305030476862</v>
      </c>
      <c r="H34" s="72">
        <v>-1.5502210671833159E-4</v>
      </c>
      <c r="I34" s="72">
        <v>2.303526863632758E-4</v>
      </c>
      <c r="J34" s="72">
        <v>-1.5502210671833159E-4</v>
      </c>
      <c r="K34" s="72">
        <v>2.303526863632758E-4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 Series Examples</vt:lpstr>
      <vt:lpstr>Forecasting Errors</vt:lpstr>
      <vt:lpstr>Time Series Examples II</vt:lpstr>
      <vt:lpstr>Linear Regression</vt:lpstr>
      <vt:lpstr>Multiple regression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Panos</dc:creator>
  <cp:lastModifiedBy>Panos</cp:lastModifiedBy>
  <dcterms:created xsi:type="dcterms:W3CDTF">2013-09-15T16:29:47Z</dcterms:created>
  <dcterms:modified xsi:type="dcterms:W3CDTF">2014-01-29T17:59:39Z</dcterms:modified>
</cp:coreProperties>
</file>